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960" yWindow="870" windowWidth="24075" windowHeight="11505"/>
  </bookViews>
  <sheets>
    <sheet name="пфхд 2019 год" sheetId="1" r:id="rId1"/>
  </sheets>
  <definedNames>
    <definedName name="_xlnm._FilterDatabase" localSheetId="0" hidden="1">'пфхд 2019 год'!$A$2:$X$214</definedName>
    <definedName name="_xlnm.Print_Titles" localSheetId="0">'пфхд 2019 год'!$2:$5</definedName>
    <definedName name="_xlnm.Print_Area" localSheetId="0">'пфхд 2019 год'!$A$1:$X$212</definedName>
  </definedNames>
  <calcPr calcId="152511"/>
</workbook>
</file>

<file path=xl/calcChain.xml><?xml version="1.0" encoding="utf-8"?>
<calcChain xmlns="http://schemas.openxmlformats.org/spreadsheetml/2006/main">
  <c r="X211" i="1" l="1"/>
  <c r="V211" i="1"/>
  <c r="U211" i="1"/>
  <c r="T211" i="1"/>
  <c r="S211" i="1"/>
  <c r="R211" i="1"/>
  <c r="Q211" i="1"/>
  <c r="P211" i="1"/>
  <c r="N211" i="1"/>
  <c r="M211" i="1"/>
  <c r="L211" i="1"/>
  <c r="K211" i="1"/>
  <c r="J211" i="1"/>
  <c r="I211" i="1"/>
  <c r="H211" i="1"/>
  <c r="G211" i="1"/>
  <c r="X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F210" i="1" s="1"/>
  <c r="G210" i="1"/>
  <c r="X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J204" i="1" s="1"/>
  <c r="I209" i="1"/>
  <c r="H209" i="1"/>
  <c r="G209" i="1"/>
  <c r="F209" i="1"/>
  <c r="X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F208" i="1" s="1"/>
  <c r="G208" i="1"/>
  <c r="X207" i="1"/>
  <c r="V207" i="1"/>
  <c r="U207" i="1"/>
  <c r="T207" i="1"/>
  <c r="R207" i="1"/>
  <c r="Q207" i="1"/>
  <c r="N207" i="1"/>
  <c r="M207" i="1"/>
  <c r="L207" i="1"/>
  <c r="K207" i="1"/>
  <c r="K204" i="1" s="1"/>
  <c r="J207" i="1"/>
  <c r="I207" i="1"/>
  <c r="H207" i="1"/>
  <c r="G207" i="1"/>
  <c r="G204" i="1" s="1"/>
  <c r="X206" i="1"/>
  <c r="V206" i="1"/>
  <c r="U206" i="1"/>
  <c r="T206" i="1"/>
  <c r="T204" i="1" s="1"/>
  <c r="S206" i="1"/>
  <c r="R206" i="1"/>
  <c r="Q206" i="1"/>
  <c r="P206" i="1"/>
  <c r="O206" i="1"/>
  <c r="N206" i="1"/>
  <c r="M206" i="1"/>
  <c r="L206" i="1"/>
  <c r="L204" i="1" s="1"/>
  <c r="K206" i="1"/>
  <c r="J206" i="1"/>
  <c r="I206" i="1"/>
  <c r="H206" i="1"/>
  <c r="H204" i="1" s="1"/>
  <c r="G206" i="1"/>
  <c r="X205" i="1"/>
  <c r="V205" i="1"/>
  <c r="U205" i="1"/>
  <c r="T205" i="1"/>
  <c r="N205" i="1"/>
  <c r="M205" i="1"/>
  <c r="L205" i="1"/>
  <c r="K205" i="1"/>
  <c r="J205" i="1"/>
  <c r="I205" i="1"/>
  <c r="H205" i="1"/>
  <c r="G205" i="1"/>
  <c r="X204" i="1"/>
  <c r="V204" i="1"/>
  <c r="U204" i="1"/>
  <c r="M204" i="1"/>
  <c r="I204" i="1"/>
  <c r="X203" i="1"/>
  <c r="V203" i="1"/>
  <c r="U203" i="1"/>
  <c r="T203" i="1"/>
  <c r="S203" i="1"/>
  <c r="R203" i="1"/>
  <c r="Q203" i="1"/>
  <c r="P203" i="1"/>
  <c r="O203" i="1"/>
  <c r="N203" i="1"/>
  <c r="N201" i="1" s="1"/>
  <c r="M203" i="1"/>
  <c r="L203" i="1"/>
  <c r="K203" i="1"/>
  <c r="J203" i="1"/>
  <c r="J201" i="1" s="1"/>
  <c r="I203" i="1"/>
  <c r="H203" i="1"/>
  <c r="X202" i="1"/>
  <c r="V202" i="1"/>
  <c r="V201" i="1" s="1"/>
  <c r="U202" i="1"/>
  <c r="T202" i="1"/>
  <c r="S202" i="1"/>
  <c r="Q202" i="1"/>
  <c r="Q201" i="1" s="1"/>
  <c r="P202" i="1"/>
  <c r="O202" i="1"/>
  <c r="N202" i="1"/>
  <c r="M202" i="1"/>
  <c r="M201" i="1" s="1"/>
  <c r="M200" i="1" s="1"/>
  <c r="L202" i="1"/>
  <c r="K202" i="1"/>
  <c r="J202" i="1"/>
  <c r="I202" i="1"/>
  <c r="I201" i="1" s="1"/>
  <c r="I200" i="1" s="1"/>
  <c r="X201" i="1"/>
  <c r="U201" i="1"/>
  <c r="T201" i="1"/>
  <c r="S201" i="1"/>
  <c r="P201" i="1"/>
  <c r="O201" i="1"/>
  <c r="L201" i="1"/>
  <c r="K201" i="1"/>
  <c r="K200" i="1" s="1"/>
  <c r="F199" i="1"/>
  <c r="F197" i="1"/>
  <c r="F196" i="1"/>
  <c r="F195" i="1"/>
  <c r="F194" i="1"/>
  <c r="F193" i="1"/>
  <c r="F192" i="1"/>
  <c r="F191" i="1"/>
  <c r="S190" i="1"/>
  <c r="P190" i="1"/>
  <c r="P186" i="1" s="1"/>
  <c r="O190" i="1"/>
  <c r="F190" i="1"/>
  <c r="F189" i="1"/>
  <c r="F188" i="1"/>
  <c r="H187" i="1"/>
  <c r="G187" i="1"/>
  <c r="F187" i="1" s="1"/>
  <c r="V186" i="1"/>
  <c r="U186" i="1"/>
  <c r="S186" i="1"/>
  <c r="O186" i="1"/>
  <c r="H186" i="1"/>
  <c r="G186" i="1"/>
  <c r="F186" i="1" s="1"/>
  <c r="X185" i="1"/>
  <c r="V185" i="1"/>
  <c r="U185" i="1"/>
  <c r="T185" i="1"/>
  <c r="X184" i="1"/>
  <c r="V184" i="1"/>
  <c r="U184" i="1"/>
  <c r="T184" i="1"/>
  <c r="X183" i="1"/>
  <c r="V183" i="1"/>
  <c r="U183" i="1"/>
  <c r="T183" i="1"/>
  <c r="X182" i="1"/>
  <c r="V182" i="1"/>
  <c r="U182" i="1"/>
  <c r="T182" i="1"/>
  <c r="X181" i="1"/>
  <c r="V181" i="1"/>
  <c r="U181" i="1"/>
  <c r="T181" i="1"/>
  <c r="X180" i="1"/>
  <c r="V180" i="1"/>
  <c r="U180" i="1"/>
  <c r="T180" i="1"/>
  <c r="X179" i="1"/>
  <c r="V179" i="1"/>
  <c r="U179" i="1"/>
  <c r="T179" i="1"/>
  <c r="X178" i="1"/>
  <c r="V178" i="1"/>
  <c r="U178" i="1"/>
  <c r="T178" i="1"/>
  <c r="X177" i="1"/>
  <c r="V177" i="1"/>
  <c r="U177" i="1"/>
  <c r="T177" i="1"/>
  <c r="X175" i="1"/>
  <c r="V175" i="1"/>
  <c r="U175" i="1"/>
  <c r="T175" i="1"/>
  <c r="X174" i="1"/>
  <c r="V174" i="1"/>
  <c r="U174" i="1"/>
  <c r="T174" i="1"/>
  <c r="X172" i="1"/>
  <c r="V172" i="1"/>
  <c r="U172" i="1"/>
  <c r="T172" i="1"/>
  <c r="X171" i="1"/>
  <c r="V171" i="1"/>
  <c r="U171" i="1"/>
  <c r="T171" i="1"/>
  <c r="X169" i="1"/>
  <c r="V169" i="1"/>
  <c r="U169" i="1"/>
  <c r="T169" i="1"/>
  <c r="X167" i="1"/>
  <c r="V167" i="1"/>
  <c r="U167" i="1"/>
  <c r="T167" i="1"/>
  <c r="X165" i="1"/>
  <c r="V165" i="1"/>
  <c r="U165" i="1"/>
  <c r="T165" i="1"/>
  <c r="X164" i="1"/>
  <c r="V164" i="1"/>
  <c r="U164" i="1"/>
  <c r="T164" i="1"/>
  <c r="X163" i="1"/>
  <c r="V163" i="1"/>
  <c r="U163" i="1"/>
  <c r="T163" i="1"/>
  <c r="T162" i="1" s="1"/>
  <c r="X162" i="1"/>
  <c r="V162" i="1"/>
  <c r="U162" i="1"/>
  <c r="F160" i="1"/>
  <c r="F159" i="1"/>
  <c r="F158" i="1"/>
  <c r="F157" i="1"/>
  <c r="F156" i="1"/>
  <c r="F155" i="1"/>
  <c r="F154" i="1"/>
  <c r="F153" i="1"/>
  <c r="F152" i="1"/>
  <c r="X151" i="1"/>
  <c r="X176" i="1" s="1"/>
  <c r="X173" i="1" s="1"/>
  <c r="V151" i="1"/>
  <c r="V176" i="1" s="1"/>
  <c r="V173" i="1" s="1"/>
  <c r="U151" i="1"/>
  <c r="U176" i="1" s="1"/>
  <c r="U173" i="1" s="1"/>
  <c r="T151" i="1"/>
  <c r="T176" i="1" s="1"/>
  <c r="F150" i="1"/>
  <c r="F149" i="1"/>
  <c r="X148" i="1"/>
  <c r="F147" i="1"/>
  <c r="F146" i="1"/>
  <c r="X145" i="1"/>
  <c r="X170" i="1" s="1"/>
  <c r="V145" i="1"/>
  <c r="V170" i="1" s="1"/>
  <c r="U170" i="1"/>
  <c r="T170" i="1"/>
  <c r="F144" i="1"/>
  <c r="X143" i="1"/>
  <c r="X168" i="1" s="1"/>
  <c r="V143" i="1"/>
  <c r="V168" i="1" s="1"/>
  <c r="U143" i="1"/>
  <c r="U168" i="1" s="1"/>
  <c r="T168" i="1"/>
  <c r="F142" i="1"/>
  <c r="X141" i="1"/>
  <c r="X166" i="1" s="1"/>
  <c r="V141" i="1"/>
  <c r="V166" i="1" s="1"/>
  <c r="U141" i="1"/>
  <c r="U166" i="1" s="1"/>
  <c r="T141" i="1"/>
  <c r="T166" i="1" s="1"/>
  <c r="F140" i="1"/>
  <c r="F139" i="1"/>
  <c r="X138" i="1"/>
  <c r="X137" i="1" s="1"/>
  <c r="V138" i="1"/>
  <c r="U138" i="1"/>
  <c r="U137" i="1" s="1"/>
  <c r="T138" i="1"/>
  <c r="T137" i="1" s="1"/>
  <c r="V137" i="1"/>
  <c r="X133" i="1"/>
  <c r="V133" i="1"/>
  <c r="U133" i="1"/>
  <c r="T133" i="1"/>
  <c r="O133" i="1"/>
  <c r="O183" i="1" s="1"/>
  <c r="R132" i="1"/>
  <c r="R182" i="1" s="1"/>
  <c r="X131" i="1"/>
  <c r="V131" i="1"/>
  <c r="U131" i="1"/>
  <c r="T131" i="1"/>
  <c r="S131" i="1"/>
  <c r="S181" i="1" s="1"/>
  <c r="R131" i="1"/>
  <c r="R181" i="1" s="1"/>
  <c r="Q131" i="1"/>
  <c r="Q181" i="1" s="1"/>
  <c r="P131" i="1"/>
  <c r="P181" i="1" s="1"/>
  <c r="O131" i="1"/>
  <c r="O181" i="1" s="1"/>
  <c r="N131" i="1"/>
  <c r="N181" i="1" s="1"/>
  <c r="M131" i="1"/>
  <c r="M181" i="1" s="1"/>
  <c r="L131" i="1"/>
  <c r="L181" i="1" s="1"/>
  <c r="K131" i="1"/>
  <c r="K181" i="1" s="1"/>
  <c r="J131" i="1"/>
  <c r="J181" i="1" s="1"/>
  <c r="I131" i="1"/>
  <c r="I181" i="1" s="1"/>
  <c r="H131" i="1"/>
  <c r="H181" i="1" s="1"/>
  <c r="X130" i="1"/>
  <c r="V130" i="1"/>
  <c r="U130" i="1"/>
  <c r="T130" i="1"/>
  <c r="S130" i="1"/>
  <c r="S180" i="1" s="1"/>
  <c r="R130" i="1"/>
  <c r="R180" i="1" s="1"/>
  <c r="Q130" i="1"/>
  <c r="Q180" i="1" s="1"/>
  <c r="P130" i="1"/>
  <c r="P180" i="1" s="1"/>
  <c r="O130" i="1"/>
  <c r="O180" i="1" s="1"/>
  <c r="N130" i="1"/>
  <c r="N180" i="1" s="1"/>
  <c r="M130" i="1"/>
  <c r="M180" i="1" s="1"/>
  <c r="L130" i="1"/>
  <c r="L180" i="1" s="1"/>
  <c r="K130" i="1"/>
  <c r="K180" i="1" s="1"/>
  <c r="J130" i="1"/>
  <c r="J180" i="1" s="1"/>
  <c r="I130" i="1"/>
  <c r="I180" i="1" s="1"/>
  <c r="H130" i="1"/>
  <c r="H180" i="1" s="1"/>
  <c r="G130" i="1"/>
  <c r="G180" i="1" s="1"/>
  <c r="X129" i="1"/>
  <c r="V129" i="1"/>
  <c r="U129" i="1"/>
  <c r="T129" i="1"/>
  <c r="S129" i="1"/>
  <c r="S179" i="1" s="1"/>
  <c r="R129" i="1"/>
  <c r="R179" i="1" s="1"/>
  <c r="Q129" i="1"/>
  <c r="Q179" i="1" s="1"/>
  <c r="P129" i="1"/>
  <c r="P179" i="1" s="1"/>
  <c r="O129" i="1"/>
  <c r="O179" i="1" s="1"/>
  <c r="N129" i="1"/>
  <c r="N179" i="1" s="1"/>
  <c r="M129" i="1"/>
  <c r="M179" i="1" s="1"/>
  <c r="L129" i="1"/>
  <c r="L179" i="1" s="1"/>
  <c r="K129" i="1"/>
  <c r="K179" i="1" s="1"/>
  <c r="J129" i="1"/>
  <c r="J179" i="1" s="1"/>
  <c r="I129" i="1"/>
  <c r="I179" i="1" s="1"/>
  <c r="H129" i="1"/>
  <c r="H179" i="1" s="1"/>
  <c r="G129" i="1"/>
  <c r="G179" i="1" s="1"/>
  <c r="X128" i="1"/>
  <c r="V128" i="1"/>
  <c r="U128" i="1"/>
  <c r="T128" i="1"/>
  <c r="S128" i="1"/>
  <c r="S178" i="1" s="1"/>
  <c r="R128" i="1"/>
  <c r="R178" i="1" s="1"/>
  <c r="Q128" i="1"/>
  <c r="Q178" i="1" s="1"/>
  <c r="P128" i="1"/>
  <c r="P178" i="1" s="1"/>
  <c r="O128" i="1"/>
  <c r="O178" i="1" s="1"/>
  <c r="N128" i="1"/>
  <c r="N178" i="1" s="1"/>
  <c r="M128" i="1"/>
  <c r="M178" i="1" s="1"/>
  <c r="L128" i="1"/>
  <c r="L178" i="1" s="1"/>
  <c r="K128" i="1"/>
  <c r="K178" i="1" s="1"/>
  <c r="J128" i="1"/>
  <c r="J178" i="1" s="1"/>
  <c r="I128" i="1"/>
  <c r="I178" i="1" s="1"/>
  <c r="H128" i="1"/>
  <c r="H178" i="1" s="1"/>
  <c r="G128" i="1"/>
  <c r="G178" i="1" s="1"/>
  <c r="X127" i="1"/>
  <c r="V127" i="1"/>
  <c r="U127" i="1"/>
  <c r="T127" i="1"/>
  <c r="S127" i="1"/>
  <c r="S177" i="1" s="1"/>
  <c r="R127" i="1"/>
  <c r="R177" i="1" s="1"/>
  <c r="Q127" i="1"/>
  <c r="Q177" i="1" s="1"/>
  <c r="P127" i="1"/>
  <c r="P177" i="1" s="1"/>
  <c r="O127" i="1"/>
  <c r="O177" i="1" s="1"/>
  <c r="N127" i="1"/>
  <c r="N177" i="1" s="1"/>
  <c r="M127" i="1"/>
  <c r="M177" i="1" s="1"/>
  <c r="L127" i="1"/>
  <c r="L177" i="1" s="1"/>
  <c r="K127" i="1"/>
  <c r="K177" i="1" s="1"/>
  <c r="J127" i="1"/>
  <c r="J177" i="1" s="1"/>
  <c r="I127" i="1"/>
  <c r="I177" i="1" s="1"/>
  <c r="H127" i="1"/>
  <c r="H177" i="1" s="1"/>
  <c r="G127" i="1"/>
  <c r="G177" i="1" s="1"/>
  <c r="X126" i="1"/>
  <c r="V126" i="1"/>
  <c r="U126" i="1"/>
  <c r="T126" i="1"/>
  <c r="S126" i="1"/>
  <c r="S176" i="1" s="1"/>
  <c r="R126" i="1"/>
  <c r="R176" i="1" s="1"/>
  <c r="Q126" i="1"/>
  <c r="Q176" i="1" s="1"/>
  <c r="P126" i="1"/>
  <c r="P176" i="1" s="1"/>
  <c r="O126" i="1"/>
  <c r="O176" i="1" s="1"/>
  <c r="N126" i="1"/>
  <c r="N176" i="1" s="1"/>
  <c r="M126" i="1"/>
  <c r="M176" i="1" s="1"/>
  <c r="L126" i="1"/>
  <c r="L176" i="1" s="1"/>
  <c r="K126" i="1"/>
  <c r="K176" i="1" s="1"/>
  <c r="J126" i="1"/>
  <c r="J176" i="1" s="1"/>
  <c r="I126" i="1"/>
  <c r="I176" i="1" s="1"/>
  <c r="H126" i="1"/>
  <c r="H176" i="1" s="1"/>
  <c r="X125" i="1"/>
  <c r="V125" i="1"/>
  <c r="U125" i="1"/>
  <c r="T125" i="1"/>
  <c r="S125" i="1"/>
  <c r="S175" i="1" s="1"/>
  <c r="R125" i="1"/>
  <c r="R175" i="1" s="1"/>
  <c r="Q125" i="1"/>
  <c r="Q175" i="1" s="1"/>
  <c r="P125" i="1"/>
  <c r="P175" i="1" s="1"/>
  <c r="O125" i="1"/>
  <c r="O175" i="1" s="1"/>
  <c r="N125" i="1"/>
  <c r="N175" i="1" s="1"/>
  <c r="M125" i="1"/>
  <c r="M175" i="1" s="1"/>
  <c r="L125" i="1"/>
  <c r="L175" i="1" s="1"/>
  <c r="K125" i="1"/>
  <c r="K175" i="1" s="1"/>
  <c r="J125" i="1"/>
  <c r="J175" i="1" s="1"/>
  <c r="I125" i="1"/>
  <c r="I175" i="1" s="1"/>
  <c r="H125" i="1"/>
  <c r="H175" i="1" s="1"/>
  <c r="X124" i="1"/>
  <c r="V124" i="1"/>
  <c r="U124" i="1"/>
  <c r="T124" i="1"/>
  <c r="S124" i="1"/>
  <c r="S174" i="1" s="1"/>
  <c r="R124" i="1"/>
  <c r="R174" i="1" s="1"/>
  <c r="Q124" i="1"/>
  <c r="Q174" i="1" s="1"/>
  <c r="P124" i="1"/>
  <c r="P174" i="1" s="1"/>
  <c r="O124" i="1"/>
  <c r="O174" i="1" s="1"/>
  <c r="N124" i="1"/>
  <c r="N174" i="1" s="1"/>
  <c r="M124" i="1"/>
  <c r="M174" i="1" s="1"/>
  <c r="L124" i="1"/>
  <c r="L174" i="1" s="1"/>
  <c r="K124" i="1"/>
  <c r="K174" i="1" s="1"/>
  <c r="J124" i="1"/>
  <c r="J174" i="1" s="1"/>
  <c r="I124" i="1"/>
  <c r="I174" i="1" s="1"/>
  <c r="H124" i="1"/>
  <c r="H174" i="1" s="1"/>
  <c r="G124" i="1"/>
  <c r="G174" i="1" s="1"/>
  <c r="X122" i="1"/>
  <c r="V122" i="1"/>
  <c r="U122" i="1"/>
  <c r="T122" i="1"/>
  <c r="X121" i="1"/>
  <c r="V121" i="1"/>
  <c r="U121" i="1"/>
  <c r="T121" i="1"/>
  <c r="X120" i="1"/>
  <c r="V120" i="1"/>
  <c r="U120" i="1"/>
  <c r="T120" i="1"/>
  <c r="X119" i="1"/>
  <c r="V119" i="1"/>
  <c r="U119" i="1"/>
  <c r="T119" i="1"/>
  <c r="S119" i="1"/>
  <c r="S169" i="1" s="1"/>
  <c r="S168" i="1" s="1"/>
  <c r="R119" i="1"/>
  <c r="R169" i="1" s="1"/>
  <c r="R168" i="1" s="1"/>
  <c r="Q119" i="1"/>
  <c r="Q169" i="1" s="1"/>
  <c r="Q168" i="1" s="1"/>
  <c r="P119" i="1"/>
  <c r="P169" i="1" s="1"/>
  <c r="P168" i="1" s="1"/>
  <c r="O119" i="1"/>
  <c r="O169" i="1" s="1"/>
  <c r="O168" i="1" s="1"/>
  <c r="N119" i="1"/>
  <c r="N169" i="1" s="1"/>
  <c r="N168" i="1" s="1"/>
  <c r="M119" i="1"/>
  <c r="M169" i="1" s="1"/>
  <c r="M168" i="1" s="1"/>
  <c r="L119" i="1"/>
  <c r="L169" i="1" s="1"/>
  <c r="L168" i="1" s="1"/>
  <c r="K119" i="1"/>
  <c r="K169" i="1" s="1"/>
  <c r="K168" i="1" s="1"/>
  <c r="J119" i="1"/>
  <c r="J169" i="1" s="1"/>
  <c r="J168" i="1" s="1"/>
  <c r="I119" i="1"/>
  <c r="I169" i="1" s="1"/>
  <c r="I168" i="1" s="1"/>
  <c r="H119" i="1"/>
  <c r="H169" i="1" s="1"/>
  <c r="H168" i="1" s="1"/>
  <c r="X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X117" i="1"/>
  <c r="V117" i="1"/>
  <c r="U117" i="1"/>
  <c r="T117" i="1"/>
  <c r="X116" i="1"/>
  <c r="V116" i="1"/>
  <c r="U116" i="1"/>
  <c r="T116" i="1"/>
  <c r="X115" i="1"/>
  <c r="V115" i="1"/>
  <c r="U115" i="1"/>
  <c r="U113" i="1" s="1"/>
  <c r="U112" i="1" s="1"/>
  <c r="T115" i="1"/>
  <c r="H115" i="1"/>
  <c r="H165" i="1" s="1"/>
  <c r="G115" i="1"/>
  <c r="G165" i="1" s="1"/>
  <c r="X114" i="1"/>
  <c r="X113" i="1" s="1"/>
  <c r="X112" i="1" s="1"/>
  <c r="V114" i="1"/>
  <c r="U114" i="1"/>
  <c r="T114" i="1"/>
  <c r="V113" i="1"/>
  <c r="T113" i="1"/>
  <c r="V112" i="1"/>
  <c r="T112" i="1"/>
  <c r="X110" i="1"/>
  <c r="X135" i="1" s="1"/>
  <c r="V110" i="1"/>
  <c r="V135" i="1" s="1"/>
  <c r="U110" i="1"/>
  <c r="U135" i="1" s="1"/>
  <c r="T110" i="1"/>
  <c r="T135" i="1" s="1"/>
  <c r="S110" i="1"/>
  <c r="S135" i="1" s="1"/>
  <c r="S185" i="1" s="1"/>
  <c r="R110" i="1"/>
  <c r="R135" i="1" s="1"/>
  <c r="R185" i="1" s="1"/>
  <c r="Q110" i="1"/>
  <c r="Q135" i="1" s="1"/>
  <c r="Q185" i="1" s="1"/>
  <c r="P110" i="1"/>
  <c r="P135" i="1" s="1"/>
  <c r="P185" i="1" s="1"/>
  <c r="O110" i="1"/>
  <c r="O135" i="1" s="1"/>
  <c r="O185" i="1" s="1"/>
  <c r="N110" i="1"/>
  <c r="N135" i="1" s="1"/>
  <c r="N185" i="1" s="1"/>
  <c r="M110" i="1"/>
  <c r="M135" i="1" s="1"/>
  <c r="M185" i="1" s="1"/>
  <c r="L110" i="1"/>
  <c r="L135" i="1" s="1"/>
  <c r="L185" i="1" s="1"/>
  <c r="K110" i="1"/>
  <c r="K135" i="1" s="1"/>
  <c r="K185" i="1" s="1"/>
  <c r="J110" i="1"/>
  <c r="J135" i="1" s="1"/>
  <c r="J185" i="1" s="1"/>
  <c r="I110" i="1"/>
  <c r="I135" i="1" s="1"/>
  <c r="I185" i="1" s="1"/>
  <c r="H110" i="1"/>
  <c r="H135" i="1" s="1"/>
  <c r="H185" i="1" s="1"/>
  <c r="G110" i="1"/>
  <c r="G135" i="1" s="1"/>
  <c r="X109" i="1"/>
  <c r="X134" i="1" s="1"/>
  <c r="V109" i="1"/>
  <c r="V134" i="1" s="1"/>
  <c r="U109" i="1"/>
  <c r="U134" i="1" s="1"/>
  <c r="T109" i="1"/>
  <c r="T134" i="1" s="1"/>
  <c r="S109" i="1"/>
  <c r="S134" i="1" s="1"/>
  <c r="S184" i="1" s="1"/>
  <c r="R109" i="1"/>
  <c r="R134" i="1" s="1"/>
  <c r="R184" i="1" s="1"/>
  <c r="Q109" i="1"/>
  <c r="Q134" i="1" s="1"/>
  <c r="Q184" i="1" s="1"/>
  <c r="P109" i="1"/>
  <c r="P134" i="1" s="1"/>
  <c r="P184" i="1" s="1"/>
  <c r="O109" i="1"/>
  <c r="O134" i="1" s="1"/>
  <c r="O184" i="1" s="1"/>
  <c r="N109" i="1"/>
  <c r="N134" i="1" s="1"/>
  <c r="N184" i="1" s="1"/>
  <c r="M109" i="1"/>
  <c r="M134" i="1" s="1"/>
  <c r="M184" i="1" s="1"/>
  <c r="L109" i="1"/>
  <c r="L134" i="1" s="1"/>
  <c r="L184" i="1" s="1"/>
  <c r="K109" i="1"/>
  <c r="K134" i="1" s="1"/>
  <c r="K184" i="1" s="1"/>
  <c r="J109" i="1"/>
  <c r="J134" i="1" s="1"/>
  <c r="J184" i="1" s="1"/>
  <c r="I109" i="1"/>
  <c r="I134" i="1" s="1"/>
  <c r="I184" i="1" s="1"/>
  <c r="H109" i="1"/>
  <c r="H134" i="1" s="1"/>
  <c r="H184" i="1" s="1"/>
  <c r="G109" i="1"/>
  <c r="G134" i="1" s="1"/>
  <c r="S108" i="1"/>
  <c r="S133" i="1" s="1"/>
  <c r="S183" i="1" s="1"/>
  <c r="R108" i="1"/>
  <c r="R133" i="1" s="1"/>
  <c r="R183" i="1" s="1"/>
  <c r="Q108" i="1"/>
  <c r="Q133" i="1" s="1"/>
  <c r="Q183" i="1" s="1"/>
  <c r="P108" i="1"/>
  <c r="P133" i="1" s="1"/>
  <c r="P183" i="1" s="1"/>
  <c r="N108" i="1"/>
  <c r="N133" i="1" s="1"/>
  <c r="N183" i="1" s="1"/>
  <c r="M108" i="1"/>
  <c r="M133" i="1" s="1"/>
  <c r="M183" i="1" s="1"/>
  <c r="L108" i="1"/>
  <c r="L133" i="1" s="1"/>
  <c r="L183" i="1" s="1"/>
  <c r="K108" i="1"/>
  <c r="K133" i="1" s="1"/>
  <c r="K183" i="1" s="1"/>
  <c r="J108" i="1"/>
  <c r="J133" i="1" s="1"/>
  <c r="J183" i="1" s="1"/>
  <c r="I108" i="1"/>
  <c r="I133" i="1" s="1"/>
  <c r="I183" i="1" s="1"/>
  <c r="H108" i="1"/>
  <c r="H133" i="1" s="1"/>
  <c r="H183" i="1" s="1"/>
  <c r="G108" i="1"/>
  <c r="G133" i="1" s="1"/>
  <c r="X107" i="1"/>
  <c r="X132" i="1" s="1"/>
  <c r="V107" i="1"/>
  <c r="V132" i="1" s="1"/>
  <c r="U107" i="1"/>
  <c r="U132" i="1" s="1"/>
  <c r="T107" i="1"/>
  <c r="T132" i="1" s="1"/>
  <c r="S107" i="1"/>
  <c r="S132" i="1" s="1"/>
  <c r="S182" i="1" s="1"/>
  <c r="Q107" i="1"/>
  <c r="Q132" i="1" s="1"/>
  <c r="Q182" i="1" s="1"/>
  <c r="P107" i="1"/>
  <c r="P132" i="1" s="1"/>
  <c r="P182" i="1" s="1"/>
  <c r="O107" i="1"/>
  <c r="O132" i="1" s="1"/>
  <c r="O182" i="1" s="1"/>
  <c r="N107" i="1"/>
  <c r="N132" i="1" s="1"/>
  <c r="N182" i="1" s="1"/>
  <c r="M107" i="1"/>
  <c r="M132" i="1" s="1"/>
  <c r="M182" i="1" s="1"/>
  <c r="L107" i="1"/>
  <c r="L132" i="1" s="1"/>
  <c r="L182" i="1" s="1"/>
  <c r="K107" i="1"/>
  <c r="K132" i="1" s="1"/>
  <c r="K182" i="1" s="1"/>
  <c r="J107" i="1"/>
  <c r="J132" i="1" s="1"/>
  <c r="J182" i="1" s="1"/>
  <c r="I107" i="1"/>
  <c r="I132" i="1" s="1"/>
  <c r="I182" i="1" s="1"/>
  <c r="H107" i="1"/>
  <c r="H132" i="1" s="1"/>
  <c r="H182" i="1" s="1"/>
  <c r="G107" i="1"/>
  <c r="G132" i="1" s="1"/>
  <c r="G182" i="1" s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G131" i="1" s="1"/>
  <c r="G181" i="1" s="1"/>
  <c r="F105" i="1"/>
  <c r="F104" i="1"/>
  <c r="F103" i="1"/>
  <c r="F102" i="1"/>
  <c r="F101" i="1"/>
  <c r="S100" i="1"/>
  <c r="R100" i="1"/>
  <c r="Q100" i="1"/>
  <c r="Q98" i="1" s="1"/>
  <c r="P100" i="1"/>
  <c r="P98" i="1" s="1"/>
  <c r="O100" i="1"/>
  <c r="N100" i="1"/>
  <c r="M100" i="1"/>
  <c r="L100" i="1"/>
  <c r="L98" i="1" s="1"/>
  <c r="K100" i="1"/>
  <c r="J100" i="1"/>
  <c r="I100" i="1"/>
  <c r="I98" i="1" s="1"/>
  <c r="H100" i="1"/>
  <c r="H98" i="1" s="1"/>
  <c r="G100" i="1"/>
  <c r="G125" i="1" s="1"/>
  <c r="F99" i="1"/>
  <c r="K98" i="1"/>
  <c r="S97" i="1"/>
  <c r="S122" i="1" s="1"/>
  <c r="S172" i="1" s="1"/>
  <c r="R97" i="1"/>
  <c r="R122" i="1" s="1"/>
  <c r="R172" i="1" s="1"/>
  <c r="Q97" i="1"/>
  <c r="Q122" i="1" s="1"/>
  <c r="Q172" i="1" s="1"/>
  <c r="P97" i="1"/>
  <c r="P122" i="1" s="1"/>
  <c r="P172" i="1" s="1"/>
  <c r="O97" i="1"/>
  <c r="O122" i="1" s="1"/>
  <c r="O172" i="1" s="1"/>
  <c r="N97" i="1"/>
  <c r="N122" i="1" s="1"/>
  <c r="N172" i="1" s="1"/>
  <c r="M97" i="1"/>
  <c r="M122" i="1" s="1"/>
  <c r="M172" i="1" s="1"/>
  <c r="L97" i="1"/>
  <c r="L122" i="1" s="1"/>
  <c r="L172" i="1" s="1"/>
  <c r="K97" i="1"/>
  <c r="K122" i="1" s="1"/>
  <c r="K172" i="1" s="1"/>
  <c r="J97" i="1"/>
  <c r="J122" i="1" s="1"/>
  <c r="J172" i="1" s="1"/>
  <c r="I97" i="1"/>
  <c r="I122" i="1" s="1"/>
  <c r="I172" i="1" s="1"/>
  <c r="H97" i="1"/>
  <c r="H122" i="1" s="1"/>
  <c r="H172" i="1" s="1"/>
  <c r="G97" i="1"/>
  <c r="G122" i="1" s="1"/>
  <c r="S96" i="1"/>
  <c r="S121" i="1" s="1"/>
  <c r="R96" i="1"/>
  <c r="R121" i="1" s="1"/>
  <c r="Q96" i="1"/>
  <c r="Q121" i="1" s="1"/>
  <c r="P96" i="1"/>
  <c r="P121" i="1" s="1"/>
  <c r="O96" i="1"/>
  <c r="O121" i="1" s="1"/>
  <c r="N96" i="1"/>
  <c r="N121" i="1" s="1"/>
  <c r="M96" i="1"/>
  <c r="M121" i="1" s="1"/>
  <c r="L96" i="1"/>
  <c r="L121" i="1" s="1"/>
  <c r="K96" i="1"/>
  <c r="K121" i="1" s="1"/>
  <c r="J96" i="1"/>
  <c r="J121" i="1" s="1"/>
  <c r="I96" i="1"/>
  <c r="I121" i="1" s="1"/>
  <c r="H96" i="1"/>
  <c r="H121" i="1" s="1"/>
  <c r="G96" i="1"/>
  <c r="G121" i="1" s="1"/>
  <c r="Q95" i="1"/>
  <c r="P95" i="1"/>
  <c r="M95" i="1"/>
  <c r="L95" i="1"/>
  <c r="I95" i="1"/>
  <c r="H95" i="1"/>
  <c r="F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S92" i="1"/>
  <c r="S117" i="1" s="1"/>
  <c r="R92" i="1"/>
  <c r="R117" i="1" s="1"/>
  <c r="Q92" i="1"/>
  <c r="Q117" i="1" s="1"/>
  <c r="P92" i="1"/>
  <c r="P117" i="1" s="1"/>
  <c r="O92" i="1"/>
  <c r="O117" i="1" s="1"/>
  <c r="N92" i="1"/>
  <c r="N117" i="1" s="1"/>
  <c r="M92" i="1"/>
  <c r="M117" i="1" s="1"/>
  <c r="L92" i="1"/>
  <c r="L117" i="1" s="1"/>
  <c r="K92" i="1"/>
  <c r="K117" i="1" s="1"/>
  <c r="J92" i="1"/>
  <c r="J117" i="1" s="1"/>
  <c r="I92" i="1"/>
  <c r="I117" i="1" s="1"/>
  <c r="H92" i="1"/>
  <c r="H117" i="1" s="1"/>
  <c r="G92" i="1"/>
  <c r="G117" i="1" s="1"/>
  <c r="S91" i="1"/>
  <c r="R91" i="1"/>
  <c r="O91" i="1"/>
  <c r="N91" i="1"/>
  <c r="K91" i="1"/>
  <c r="S90" i="1"/>
  <c r="S115" i="1" s="1"/>
  <c r="S165" i="1" s="1"/>
  <c r="R90" i="1"/>
  <c r="R115" i="1" s="1"/>
  <c r="R165" i="1" s="1"/>
  <c r="Q90" i="1"/>
  <c r="Q115" i="1" s="1"/>
  <c r="Q165" i="1" s="1"/>
  <c r="P90" i="1"/>
  <c r="P115" i="1" s="1"/>
  <c r="P165" i="1" s="1"/>
  <c r="O90" i="1"/>
  <c r="O115" i="1" s="1"/>
  <c r="O165" i="1" s="1"/>
  <c r="N90" i="1"/>
  <c r="N115" i="1" s="1"/>
  <c r="N165" i="1" s="1"/>
  <c r="M90" i="1"/>
  <c r="M115" i="1" s="1"/>
  <c r="M165" i="1" s="1"/>
  <c r="L90" i="1"/>
  <c r="L115" i="1" s="1"/>
  <c r="L165" i="1" s="1"/>
  <c r="K90" i="1"/>
  <c r="K115" i="1" s="1"/>
  <c r="K165" i="1" s="1"/>
  <c r="J90" i="1"/>
  <c r="J115" i="1" s="1"/>
  <c r="J165" i="1" s="1"/>
  <c r="I90" i="1"/>
  <c r="I115" i="1" s="1"/>
  <c r="I165" i="1" s="1"/>
  <c r="F90" i="1"/>
  <c r="S89" i="1"/>
  <c r="S114" i="1" s="1"/>
  <c r="R89" i="1"/>
  <c r="R114" i="1" s="1"/>
  <c r="Q89" i="1"/>
  <c r="Q114" i="1" s="1"/>
  <c r="P89" i="1"/>
  <c r="P114" i="1" s="1"/>
  <c r="O89" i="1"/>
  <c r="O114" i="1" s="1"/>
  <c r="N89" i="1"/>
  <c r="N114" i="1" s="1"/>
  <c r="M89" i="1"/>
  <c r="M114" i="1" s="1"/>
  <c r="L89" i="1"/>
  <c r="L114" i="1" s="1"/>
  <c r="K89" i="1"/>
  <c r="K114" i="1" s="1"/>
  <c r="J89" i="1"/>
  <c r="J114" i="1" s="1"/>
  <c r="I89" i="1"/>
  <c r="I114" i="1" s="1"/>
  <c r="H89" i="1"/>
  <c r="H114" i="1" s="1"/>
  <c r="G89" i="1"/>
  <c r="G114" i="1" s="1"/>
  <c r="S88" i="1"/>
  <c r="S87" i="1" s="1"/>
  <c r="R88" i="1"/>
  <c r="R87" i="1" s="1"/>
  <c r="O88" i="1"/>
  <c r="O87" i="1" s="1"/>
  <c r="N88" i="1"/>
  <c r="N87" i="1" s="1"/>
  <c r="K88" i="1"/>
  <c r="K87" i="1" s="1"/>
  <c r="J88" i="1"/>
  <c r="J87" i="1" s="1"/>
  <c r="G88" i="1"/>
  <c r="G87" i="1" s="1"/>
  <c r="F85" i="1"/>
  <c r="O84" i="1"/>
  <c r="F84" i="1" s="1"/>
  <c r="F83" i="1"/>
  <c r="F82" i="1"/>
  <c r="S81" i="1"/>
  <c r="S207" i="1" s="1"/>
  <c r="P81" i="1"/>
  <c r="P207" i="1" s="1"/>
  <c r="O81" i="1"/>
  <c r="F80" i="1"/>
  <c r="F79" i="1"/>
  <c r="S77" i="1"/>
  <c r="Q77" i="1"/>
  <c r="P77" i="1"/>
  <c r="F76" i="1"/>
  <c r="F75" i="1"/>
  <c r="S74" i="1"/>
  <c r="P74" i="1"/>
  <c r="F73" i="1"/>
  <c r="F72" i="1"/>
  <c r="F71" i="1"/>
  <c r="S67" i="1"/>
  <c r="R67" i="1"/>
  <c r="Q67" i="1"/>
  <c r="P67" i="1"/>
  <c r="F66" i="1"/>
  <c r="F65" i="1"/>
  <c r="F64" i="1"/>
  <c r="F63" i="1"/>
  <c r="S62" i="1"/>
  <c r="R62" i="1"/>
  <c r="Q62" i="1"/>
  <c r="P62" i="1"/>
  <c r="F62" i="1"/>
  <c r="F61" i="1"/>
  <c r="F60" i="1"/>
  <c r="F59" i="1"/>
  <c r="F58" i="1"/>
  <c r="S57" i="1"/>
  <c r="R57" i="1"/>
  <c r="Q57" i="1"/>
  <c r="P57" i="1"/>
  <c r="F56" i="1"/>
  <c r="F55" i="1"/>
  <c r="S54" i="1"/>
  <c r="R54" i="1"/>
  <c r="R53" i="1" s="1"/>
  <c r="R52" i="1" s="1"/>
  <c r="Q54" i="1"/>
  <c r="P54" i="1"/>
  <c r="F54" i="1" s="1"/>
  <c r="O54" i="1"/>
  <c r="P53" i="1"/>
  <c r="P52" i="1" s="1"/>
  <c r="P26" i="1" s="1"/>
  <c r="F51" i="1"/>
  <c r="F50" i="1"/>
  <c r="F49" i="1"/>
  <c r="G119" i="1"/>
  <c r="F47" i="1"/>
  <c r="F46" i="1"/>
  <c r="F45" i="1"/>
  <c r="F44" i="1"/>
  <c r="F43" i="1"/>
  <c r="G126" i="1"/>
  <c r="G176" i="1" s="1"/>
  <c r="F35" i="1"/>
  <c r="F34" i="1"/>
  <c r="R33" i="1"/>
  <c r="Q33" i="1"/>
  <c r="P33" i="1"/>
  <c r="O33" i="1"/>
  <c r="N33" i="1"/>
  <c r="M33" i="1"/>
  <c r="L33" i="1"/>
  <c r="K33" i="1"/>
  <c r="J33" i="1"/>
  <c r="I33" i="1"/>
  <c r="F32" i="1"/>
  <c r="F31" i="1"/>
  <c r="R30" i="1"/>
  <c r="H26" i="1"/>
  <c r="G30" i="1"/>
  <c r="R29" i="1"/>
  <c r="G29" i="1"/>
  <c r="N26" i="1"/>
  <c r="M26" i="1"/>
  <c r="L26" i="1"/>
  <c r="K26" i="1"/>
  <c r="J26" i="1"/>
  <c r="I26" i="1"/>
  <c r="F25" i="1"/>
  <c r="F22" i="1"/>
  <c r="F21" i="1"/>
  <c r="F20" i="1"/>
  <c r="F19" i="1"/>
  <c r="F17" i="1"/>
  <c r="F14" i="1"/>
  <c r="F13" i="1"/>
  <c r="N9" i="1"/>
  <c r="N8" i="1"/>
  <c r="N6" i="1" s="1"/>
  <c r="M6" i="1"/>
  <c r="L6" i="1"/>
  <c r="K6" i="1"/>
  <c r="J6" i="1"/>
  <c r="I6" i="1"/>
  <c r="X136" i="1" l="1"/>
  <c r="X26" i="1" s="1"/>
  <c r="X24" i="1" s="1"/>
  <c r="F24" i="1" s="1"/>
  <c r="U161" i="1"/>
  <c r="F138" i="1"/>
  <c r="S98" i="1"/>
  <c r="N204" i="1"/>
  <c r="F57" i="1"/>
  <c r="J91" i="1"/>
  <c r="G91" i="1"/>
  <c r="F129" i="1"/>
  <c r="F127" i="1"/>
  <c r="F30" i="1"/>
  <c r="J200" i="1"/>
  <c r="N200" i="1"/>
  <c r="L200" i="1"/>
  <c r="T123" i="1"/>
  <c r="T111" i="1" s="1"/>
  <c r="S53" i="1"/>
  <c r="S52" i="1" s="1"/>
  <c r="S26" i="1" s="1"/>
  <c r="M98" i="1"/>
  <c r="F181" i="1"/>
  <c r="U123" i="1"/>
  <c r="U111" i="1" s="1"/>
  <c r="O23" i="1"/>
  <c r="O211" i="1" s="1"/>
  <c r="F211" i="1" s="1"/>
  <c r="F176" i="1"/>
  <c r="Q53" i="1"/>
  <c r="Q52" i="1" s="1"/>
  <c r="Q26" i="1" s="1"/>
  <c r="Q205" i="1" s="1"/>
  <c r="Q204" i="1" s="1"/>
  <c r="Q200" i="1" s="1"/>
  <c r="H88" i="1"/>
  <c r="L88" i="1"/>
  <c r="L87" i="1" s="1"/>
  <c r="P88" i="1"/>
  <c r="P87" i="1" s="1"/>
  <c r="F89" i="1"/>
  <c r="F114" i="1" s="1"/>
  <c r="H91" i="1"/>
  <c r="L91" i="1"/>
  <c r="P91" i="1"/>
  <c r="F92" i="1"/>
  <c r="J95" i="1"/>
  <c r="N95" i="1"/>
  <c r="R95" i="1"/>
  <c r="G98" i="1"/>
  <c r="O98" i="1"/>
  <c r="F100" i="1"/>
  <c r="J98" i="1"/>
  <c r="N98" i="1"/>
  <c r="N86" i="1" s="1"/>
  <c r="R98" i="1"/>
  <c r="R86" i="1" s="1"/>
  <c r="F182" i="1"/>
  <c r="F108" i="1"/>
  <c r="V123" i="1"/>
  <c r="V111" i="1" s="1"/>
  <c r="F128" i="1"/>
  <c r="F130" i="1"/>
  <c r="F137" i="1"/>
  <c r="U136" i="1"/>
  <c r="U26" i="1" s="1"/>
  <c r="X161" i="1"/>
  <c r="F206" i="1"/>
  <c r="P86" i="1"/>
  <c r="R28" i="1"/>
  <c r="R202" i="1" s="1"/>
  <c r="R201" i="1" s="1"/>
  <c r="F74" i="1"/>
  <c r="F81" i="1"/>
  <c r="I88" i="1"/>
  <c r="I87" i="1" s="1"/>
  <c r="I86" i="1" s="1"/>
  <c r="M88" i="1"/>
  <c r="M87" i="1" s="1"/>
  <c r="Q88" i="1"/>
  <c r="Q87" i="1" s="1"/>
  <c r="Q86" i="1" s="1"/>
  <c r="I91" i="1"/>
  <c r="M91" i="1"/>
  <c r="Q91" i="1"/>
  <c r="G95" i="1"/>
  <c r="K95" i="1"/>
  <c r="K86" i="1" s="1"/>
  <c r="O95" i="1"/>
  <c r="S95" i="1"/>
  <c r="S86" i="1" s="1"/>
  <c r="X123" i="1"/>
  <c r="X111" i="1" s="1"/>
  <c r="U148" i="1"/>
  <c r="T173" i="1"/>
  <c r="T161" i="1" s="1"/>
  <c r="H202" i="1"/>
  <c r="H201" i="1" s="1"/>
  <c r="H200" i="1" s="1"/>
  <c r="H6" i="1"/>
  <c r="S205" i="1"/>
  <c r="S204" i="1" s="1"/>
  <c r="S200" i="1" s="1"/>
  <c r="S6" i="1"/>
  <c r="G164" i="1"/>
  <c r="G113" i="1"/>
  <c r="I164" i="1"/>
  <c r="I163" i="1" s="1"/>
  <c r="I162" i="1" s="1"/>
  <c r="I113" i="1"/>
  <c r="I112" i="1" s="1"/>
  <c r="K164" i="1"/>
  <c r="K163" i="1" s="1"/>
  <c r="K162" i="1" s="1"/>
  <c r="K113" i="1"/>
  <c r="K112" i="1" s="1"/>
  <c r="M164" i="1"/>
  <c r="M163" i="1" s="1"/>
  <c r="M162" i="1" s="1"/>
  <c r="M113" i="1"/>
  <c r="M112" i="1" s="1"/>
  <c r="O164" i="1"/>
  <c r="O163" i="1" s="1"/>
  <c r="O162" i="1" s="1"/>
  <c r="O113" i="1"/>
  <c r="O112" i="1" s="1"/>
  <c r="Q164" i="1"/>
  <c r="Q163" i="1" s="1"/>
  <c r="Q162" i="1" s="1"/>
  <c r="Q113" i="1"/>
  <c r="Q112" i="1" s="1"/>
  <c r="S164" i="1"/>
  <c r="S163" i="1" s="1"/>
  <c r="S162" i="1" s="1"/>
  <c r="S113" i="1"/>
  <c r="S112" i="1" s="1"/>
  <c r="G167" i="1"/>
  <c r="G116" i="1"/>
  <c r="F117" i="1"/>
  <c r="I167" i="1"/>
  <c r="I166" i="1" s="1"/>
  <c r="I116" i="1"/>
  <c r="K167" i="1"/>
  <c r="K166" i="1" s="1"/>
  <c r="K116" i="1"/>
  <c r="M167" i="1"/>
  <c r="M166" i="1" s="1"/>
  <c r="M116" i="1"/>
  <c r="O167" i="1"/>
  <c r="O166" i="1" s="1"/>
  <c r="O116" i="1"/>
  <c r="Q167" i="1"/>
  <c r="Q166" i="1" s="1"/>
  <c r="Q116" i="1"/>
  <c r="S167" i="1"/>
  <c r="S166" i="1" s="1"/>
  <c r="S116" i="1"/>
  <c r="H171" i="1"/>
  <c r="H170" i="1" s="1"/>
  <c r="H120" i="1"/>
  <c r="J171" i="1"/>
  <c r="J170" i="1" s="1"/>
  <c r="J120" i="1"/>
  <c r="L171" i="1"/>
  <c r="L170" i="1" s="1"/>
  <c r="L120" i="1"/>
  <c r="N171" i="1"/>
  <c r="N170" i="1" s="1"/>
  <c r="N120" i="1"/>
  <c r="P171" i="1"/>
  <c r="P170" i="1" s="1"/>
  <c r="P120" i="1"/>
  <c r="R171" i="1"/>
  <c r="R170" i="1" s="1"/>
  <c r="R120" i="1"/>
  <c r="G172" i="1"/>
  <c r="F172" i="1" s="1"/>
  <c r="F122" i="1"/>
  <c r="G175" i="1"/>
  <c r="F175" i="1" s="1"/>
  <c r="G123" i="1"/>
  <c r="F125" i="1"/>
  <c r="P205" i="1"/>
  <c r="P204" i="1" s="1"/>
  <c r="P200" i="1" s="1"/>
  <c r="P15" i="1"/>
  <c r="P6" i="1" s="1"/>
  <c r="G169" i="1"/>
  <c r="G118" i="1"/>
  <c r="F118" i="1" s="1"/>
  <c r="F119" i="1"/>
  <c r="H164" i="1"/>
  <c r="H163" i="1" s="1"/>
  <c r="H162" i="1" s="1"/>
  <c r="H113" i="1"/>
  <c r="H112" i="1" s="1"/>
  <c r="J164" i="1"/>
  <c r="J163" i="1" s="1"/>
  <c r="J162" i="1" s="1"/>
  <c r="J113" i="1"/>
  <c r="J112" i="1" s="1"/>
  <c r="L164" i="1"/>
  <c r="L163" i="1" s="1"/>
  <c r="L162" i="1" s="1"/>
  <c r="L113" i="1"/>
  <c r="L112" i="1" s="1"/>
  <c r="N164" i="1"/>
  <c r="N163" i="1" s="1"/>
  <c r="N162" i="1" s="1"/>
  <c r="N113" i="1"/>
  <c r="N112" i="1" s="1"/>
  <c r="P164" i="1"/>
  <c r="P163" i="1" s="1"/>
  <c r="P162" i="1" s="1"/>
  <c r="P113" i="1"/>
  <c r="P112" i="1" s="1"/>
  <c r="R164" i="1"/>
  <c r="R163" i="1" s="1"/>
  <c r="R162" i="1" s="1"/>
  <c r="R113" i="1"/>
  <c r="R112" i="1" s="1"/>
  <c r="H167" i="1"/>
  <c r="H166" i="1" s="1"/>
  <c r="H116" i="1"/>
  <c r="J167" i="1"/>
  <c r="J166" i="1" s="1"/>
  <c r="J116" i="1"/>
  <c r="L167" i="1"/>
  <c r="L166" i="1" s="1"/>
  <c r="L116" i="1"/>
  <c r="N167" i="1"/>
  <c r="N166" i="1" s="1"/>
  <c r="N116" i="1"/>
  <c r="P167" i="1"/>
  <c r="P166" i="1" s="1"/>
  <c r="P116" i="1"/>
  <c r="R167" i="1"/>
  <c r="R166" i="1" s="1"/>
  <c r="R116" i="1"/>
  <c r="G171" i="1"/>
  <c r="G120" i="1"/>
  <c r="F121" i="1"/>
  <c r="I171" i="1"/>
  <c r="I170" i="1" s="1"/>
  <c r="I120" i="1"/>
  <c r="K171" i="1"/>
  <c r="K170" i="1" s="1"/>
  <c r="K120" i="1"/>
  <c r="M171" i="1"/>
  <c r="M170" i="1" s="1"/>
  <c r="M120" i="1"/>
  <c r="O171" i="1"/>
  <c r="O170" i="1" s="1"/>
  <c r="O120" i="1"/>
  <c r="Q171" i="1"/>
  <c r="Q170" i="1" s="1"/>
  <c r="Q120" i="1"/>
  <c r="S171" i="1"/>
  <c r="S170" i="1" s="1"/>
  <c r="S120" i="1"/>
  <c r="G183" i="1"/>
  <c r="F183" i="1" s="1"/>
  <c r="F133" i="1"/>
  <c r="O18" i="1"/>
  <c r="F48" i="1"/>
  <c r="F96" i="1"/>
  <c r="F97" i="1"/>
  <c r="F106" i="1"/>
  <c r="F107" i="1"/>
  <c r="F109" i="1"/>
  <c r="F110" i="1"/>
  <c r="F115" i="1"/>
  <c r="H123" i="1"/>
  <c r="J123" i="1"/>
  <c r="L123" i="1"/>
  <c r="N123" i="1"/>
  <c r="P123" i="1"/>
  <c r="R123" i="1"/>
  <c r="F124" i="1"/>
  <c r="H173" i="1"/>
  <c r="J173" i="1"/>
  <c r="L173" i="1"/>
  <c r="N173" i="1"/>
  <c r="P173" i="1"/>
  <c r="R173" i="1"/>
  <c r="F126" i="1"/>
  <c r="F177" i="1"/>
  <c r="F178" i="1"/>
  <c r="F179" i="1"/>
  <c r="F180" i="1"/>
  <c r="F132" i="1"/>
  <c r="V161" i="1"/>
  <c r="G184" i="1"/>
  <c r="F184" i="1" s="1"/>
  <c r="F134" i="1"/>
  <c r="G185" i="1"/>
  <c r="F185" i="1" s="1"/>
  <c r="F135" i="1"/>
  <c r="F174" i="1"/>
  <c r="F165" i="1"/>
  <c r="I123" i="1"/>
  <c r="K123" i="1"/>
  <c r="M123" i="1"/>
  <c r="O123" i="1"/>
  <c r="Q123" i="1"/>
  <c r="S123" i="1"/>
  <c r="I173" i="1"/>
  <c r="K173" i="1"/>
  <c r="M173" i="1"/>
  <c r="O173" i="1"/>
  <c r="Q173" i="1"/>
  <c r="S173" i="1"/>
  <c r="F131" i="1"/>
  <c r="F141" i="1"/>
  <c r="F143" i="1"/>
  <c r="F145" i="1"/>
  <c r="T148" i="1"/>
  <c r="V148" i="1"/>
  <c r="V136" i="1" s="1"/>
  <c r="V26" i="1" s="1"/>
  <c r="V12" i="1" s="1"/>
  <c r="V8" i="1" s="1"/>
  <c r="V6" i="1" s="1"/>
  <c r="V212" i="1" s="1"/>
  <c r="V200" i="1" s="1"/>
  <c r="F151" i="1"/>
  <c r="X212" i="1" l="1"/>
  <c r="X200" i="1" s="1"/>
  <c r="M86" i="1"/>
  <c r="L86" i="1"/>
  <c r="G86" i="1"/>
  <c r="Q6" i="1"/>
  <c r="R27" i="1"/>
  <c r="R26" i="1" s="1"/>
  <c r="R16" i="1" s="1"/>
  <c r="R15" i="1" s="1"/>
  <c r="R6" i="1" s="1"/>
  <c r="O86" i="1"/>
  <c r="J86" i="1"/>
  <c r="U6" i="1"/>
  <c r="U212" i="1" s="1"/>
  <c r="U200" i="1" s="1"/>
  <c r="F148" i="1"/>
  <c r="G173" i="1"/>
  <c r="F173" i="1" s="1"/>
  <c r="F95" i="1"/>
  <c r="F91" i="1"/>
  <c r="H87" i="1"/>
  <c r="F88" i="1"/>
  <c r="F28" i="1"/>
  <c r="G203" i="1"/>
  <c r="F203" i="1" s="1"/>
  <c r="F11" i="1"/>
  <c r="F171" i="1"/>
  <c r="G170" i="1"/>
  <c r="F170" i="1" s="1"/>
  <c r="F167" i="1"/>
  <c r="G166" i="1"/>
  <c r="F166" i="1" s="1"/>
  <c r="F164" i="1"/>
  <c r="G163" i="1"/>
  <c r="R161" i="1"/>
  <c r="P161" i="1"/>
  <c r="N161" i="1"/>
  <c r="L161" i="1"/>
  <c r="J161" i="1"/>
  <c r="H161" i="1"/>
  <c r="F123" i="1"/>
  <c r="S161" i="1"/>
  <c r="Q161" i="1"/>
  <c r="O161" i="1"/>
  <c r="M161" i="1"/>
  <c r="K161" i="1"/>
  <c r="I161" i="1"/>
  <c r="O207" i="1"/>
  <c r="F207" i="1" s="1"/>
  <c r="F18" i="1"/>
  <c r="F169" i="1"/>
  <c r="G168" i="1"/>
  <c r="F168" i="1" s="1"/>
  <c r="G112" i="1"/>
  <c r="F113" i="1"/>
  <c r="R205" i="1"/>
  <c r="R204" i="1" s="1"/>
  <c r="R200" i="1" s="1"/>
  <c r="F120" i="1"/>
  <c r="R111" i="1"/>
  <c r="P111" i="1"/>
  <c r="N111" i="1"/>
  <c r="L111" i="1"/>
  <c r="J111" i="1"/>
  <c r="H111" i="1"/>
  <c r="F116" i="1"/>
  <c r="S111" i="1"/>
  <c r="Q111" i="1"/>
  <c r="O111" i="1"/>
  <c r="M111" i="1"/>
  <c r="K111" i="1"/>
  <c r="I111" i="1"/>
  <c r="H86" i="1" l="1"/>
  <c r="F87" i="1"/>
  <c r="G111" i="1"/>
  <c r="F112" i="1"/>
  <c r="F136" i="1"/>
  <c r="T12" i="1"/>
  <c r="O26" i="1"/>
  <c r="F163" i="1"/>
  <c r="G162" i="1"/>
  <c r="F26" i="1"/>
  <c r="G26" i="1"/>
  <c r="G202" i="1" l="1"/>
  <c r="F10" i="1"/>
  <c r="F162" i="1"/>
  <c r="F161" i="1" s="1"/>
  <c r="G161" i="1"/>
  <c r="F12" i="1"/>
  <c r="T6" i="1"/>
  <c r="T212" i="1" s="1"/>
  <c r="O204" i="1"/>
  <c r="O200" i="1" s="1"/>
  <c r="O6" i="1"/>
  <c r="T200" i="1" l="1"/>
  <c r="G201" i="1"/>
  <c r="G200" i="1" s="1"/>
  <c r="F202" i="1"/>
  <c r="F201" i="1" s="1"/>
  <c r="G8" i="1"/>
  <c r="F9" i="1"/>
  <c r="G6" i="1" l="1"/>
  <c r="F8" i="1"/>
  <c r="F200" i="1"/>
</calcChain>
</file>

<file path=xl/sharedStrings.xml><?xml version="1.0" encoding="utf-8"?>
<sst xmlns="http://schemas.openxmlformats.org/spreadsheetml/2006/main" count="420" uniqueCount="169">
  <si>
    <t>№ п/п</t>
  </si>
  <si>
    <t>Наименование показателя</t>
  </si>
  <si>
    <t>Код строки</t>
  </si>
  <si>
    <t>КБК</t>
  </si>
  <si>
    <t>КОСГУ</t>
  </si>
  <si>
    <t>ВСЕГО</t>
  </si>
  <si>
    <t>Объём финансового обеспечения, руб.</t>
  </si>
  <si>
    <t>субсидия на финансовое обеспечение выполнения муниципального задания</t>
  </si>
  <si>
    <t>субсидия на иные цели</t>
  </si>
  <si>
    <t>поступления от оказания услуг на платной основе и от иной приносящий доход деятельности</t>
  </si>
  <si>
    <t>муниципальный бюджет (2001)</t>
  </si>
  <si>
    <t>краевой бюджет</t>
  </si>
  <si>
    <t>платные услуги (2002)</t>
  </si>
  <si>
    <t>аренда (2003)</t>
  </si>
  <si>
    <t>родительская плата (2005)</t>
  </si>
  <si>
    <t>добровольные пожертвования (2004)</t>
  </si>
  <si>
    <t>реализация основных общеобразовательных программ  (1608)</t>
  </si>
  <si>
    <t>реализация общедоступного и бесплатного дошкольного образования  (1625)</t>
  </si>
  <si>
    <t>обеспечение мер социальной поддержки  (1623)</t>
  </si>
  <si>
    <t>компенсация на питание школьников (1612)</t>
  </si>
  <si>
    <t>Стадион МАОУ СО № 47   (18-а13-19141)</t>
  </si>
  <si>
    <t>проведение ГИА в рамках ЕГЭ (1610)</t>
  </si>
  <si>
    <t>Поступления от доходов всего, в том числе:</t>
  </si>
  <si>
    <t>1.</t>
  </si>
  <si>
    <t>Доходы от собственности (аренда)</t>
  </si>
  <si>
    <t>2.</t>
  </si>
  <si>
    <t>Доходы от оказания услуг, работ, в том числе</t>
  </si>
  <si>
    <t>2.1.</t>
  </si>
  <si>
    <t xml:space="preserve">Субсидия на финансовое обеспечение муниципального задания </t>
  </si>
  <si>
    <t>2.1.1.</t>
  </si>
  <si>
    <t>Нормативные затраты на оказание муниципальных услуг</t>
  </si>
  <si>
    <t>2.1.2.</t>
  </si>
  <si>
    <t>Затраты на уплату налогов</t>
  </si>
  <si>
    <t>2.2.</t>
  </si>
  <si>
    <t>Внебюджетные средства</t>
  </si>
  <si>
    <t>3.</t>
  </si>
  <si>
    <t>Доходы от штрафов, пеней, иных сумм принудительного взыскания</t>
  </si>
  <si>
    <t>4.</t>
  </si>
  <si>
    <t>Безвозмездные поступления от международных организаций</t>
  </si>
  <si>
    <t>5.</t>
  </si>
  <si>
    <t>Иные субсидии, предоставленные из бюджета</t>
  </si>
  <si>
    <t>5.1.</t>
  </si>
  <si>
    <t xml:space="preserve">"Обеспечение качества и доступности образования на  2014-2020 годы" </t>
  </si>
  <si>
    <t>5.2.</t>
  </si>
  <si>
    <t>"Доступная среда" на 2014-2020 годы"</t>
  </si>
  <si>
    <t>5.3.</t>
  </si>
  <si>
    <t>"Энергосбережение и повышение энергетической эффективности в городе Хабаровске на 2016-2020 годы"</t>
  </si>
  <si>
    <t>5.4.</t>
  </si>
  <si>
    <t>"Молодежь Хабаровска"</t>
  </si>
  <si>
    <t>5.5.</t>
  </si>
  <si>
    <t>"Улучшение экологического состояния города Хабаровска на 2014-2018 годы"</t>
  </si>
  <si>
    <t>5.6.</t>
  </si>
  <si>
    <t>"Развитие культуры в городском округе "Город Хабаровск на 2014 - 2020годы"</t>
  </si>
  <si>
    <t>5.7.</t>
  </si>
  <si>
    <t>"Содействие развитию институтов и инициатив гражданского общества в городе Хабаровске на 2014 - 2020годы"</t>
  </si>
  <si>
    <t>5.8.</t>
  </si>
  <si>
    <t>"Развитие физической культуры и спорта" на 2014 - 2020годы"</t>
  </si>
  <si>
    <t>6.</t>
  </si>
  <si>
    <t>Прочие доходы</t>
  </si>
  <si>
    <t>7.</t>
  </si>
  <si>
    <t>Доходы от операций с активами</t>
  </si>
  <si>
    <t>Выплаты по расходам всего, в том числе:</t>
  </si>
  <si>
    <t>Субсидия на финансовое обеспечение муниципального задания</t>
  </si>
  <si>
    <t>1.1.</t>
  </si>
  <si>
    <t>1.1.1.</t>
  </si>
  <si>
    <t>Выплаты персоналу всего, из них: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</si>
  <si>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</si>
  <si>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</si>
  <si>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</si>
  <si>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1.1.5.</t>
  </si>
  <si>
    <t>Расходы на закупку товаров, работ, услуг, всего, из них:</t>
  </si>
  <si>
    <t>1.1.5.1</t>
  </si>
  <si>
    <t>Услуги связи</t>
  </si>
  <si>
    <t>1.1.5.2</t>
  </si>
  <si>
    <t>Транспортные услуги</t>
  </si>
  <si>
    <t>1.1.5.3</t>
  </si>
  <si>
    <t>Коммунальные услуги:</t>
  </si>
  <si>
    <t xml:space="preserve">Тепло </t>
  </si>
  <si>
    <t xml:space="preserve">Свет </t>
  </si>
  <si>
    <t xml:space="preserve">Вода </t>
  </si>
  <si>
    <t>1.1.5.5</t>
  </si>
  <si>
    <t>Работы, услуги по содержанию имущества</t>
  </si>
  <si>
    <t>1.1.5.6</t>
  </si>
  <si>
    <t>Прочие работы, услуги</t>
  </si>
  <si>
    <t>1.1.5.8</t>
  </si>
  <si>
    <t>Увеличение стоимости основных средств:</t>
  </si>
  <si>
    <t>1.1.5.9</t>
  </si>
  <si>
    <t xml:space="preserve">Увеличение стоимости материальных запасов </t>
  </si>
  <si>
    <t>1.1.5.10</t>
  </si>
  <si>
    <t>Затраты на присмотр и уход льготной категории детей</t>
  </si>
  <si>
    <t>Организация отдыха детей в каникулярное время</t>
  </si>
  <si>
    <t>1.2.</t>
  </si>
  <si>
    <t>1.2.1</t>
  </si>
  <si>
    <t xml:space="preserve">Налог на имущество </t>
  </si>
  <si>
    <t>1.2.2</t>
  </si>
  <si>
    <t xml:space="preserve">Налог на землю </t>
  </si>
  <si>
    <t>1.2.3</t>
  </si>
  <si>
    <t xml:space="preserve">Прочие налоги </t>
  </si>
  <si>
    <t xml:space="preserve">Субсидия на иные цели </t>
  </si>
  <si>
    <t>п.1.1</t>
  </si>
  <si>
    <t>Строительство и реконструкция стадиона</t>
  </si>
  <si>
    <t>п.1.1.2.</t>
  </si>
  <si>
    <t>п.1.3.</t>
  </si>
  <si>
    <t>Совершенствование МТБ учреждений</t>
  </si>
  <si>
    <t>п.1.3.1.</t>
  </si>
  <si>
    <t>Проведение текущего ремонта зданий</t>
  </si>
  <si>
    <t>п.1.3.2.</t>
  </si>
  <si>
    <t>Приобретение строительных и прочих материалов</t>
  </si>
  <si>
    <t>п.1.3.3.</t>
  </si>
  <si>
    <t>Приобретение оборудования и мебели</t>
  </si>
  <si>
    <t>п.1.4.</t>
  </si>
  <si>
    <t xml:space="preserve">Обеспечение безопасности в учреждениях </t>
  </si>
  <si>
    <t>п.1.4.7.</t>
  </si>
  <si>
    <t>Испытание пожарных кранов, огнезащитной обработки…</t>
  </si>
  <si>
    <t>п.1.4.8.</t>
  </si>
  <si>
    <t>Огнезащитная обработка деревянных конструкций</t>
  </si>
  <si>
    <t>п.1.4.14.</t>
  </si>
  <si>
    <t>Обустройство молнии защиты и заземления зданий</t>
  </si>
  <si>
    <t>п.1.4.13.</t>
  </si>
  <si>
    <t>Независимая оценка пожарных рисков</t>
  </si>
  <si>
    <t>п.2.2.</t>
  </si>
  <si>
    <t>Обеспечение качества общего образования, поддержка талантливых и одарённых детей</t>
  </si>
  <si>
    <t>п.2.2.1.</t>
  </si>
  <si>
    <t>Обеспечение организации предоставления общедоступного  и бесплатного начального общего, основного общего...образования</t>
  </si>
  <si>
    <t>п.2.2.9.</t>
  </si>
  <si>
    <t>Обеспечение участия в краевых, региональных, всероссийских смотрах, конкурсах, фестивалях, олимпиадах, мероприятиях</t>
  </si>
  <si>
    <t>п.4.</t>
  </si>
  <si>
    <t>Развитие единой информационно-коммуникационной среды</t>
  </si>
  <si>
    <t>п.4.1.</t>
  </si>
  <si>
    <t>Материально-техническое обеспечение образовательных учреждений</t>
  </si>
  <si>
    <t>п.4.3.</t>
  </si>
  <si>
    <t>Создание единого открытого информационного образовательного пространства</t>
  </si>
  <si>
    <t>п.6.3.</t>
  </si>
  <si>
    <t xml:space="preserve">Исполнение Закона Хабаровского края от 14.11.2007 № 153 </t>
  </si>
  <si>
    <t>Исполнение Закона Хабаровского края от 14.11.2007 № 154</t>
  </si>
  <si>
    <t>Исполнение Закона Хабаровского края от 14.11.2007 № 155</t>
  </si>
  <si>
    <t>2.3.</t>
  </si>
  <si>
    <t>п.9.1.</t>
  </si>
  <si>
    <t>Оснащение зданий приборами учета используемых энергетических ресурсов…</t>
  </si>
  <si>
    <t>2.7.</t>
  </si>
  <si>
    <t>п.8.1.</t>
  </si>
  <si>
    <t>Реализация меропроятий по внедрению комплекса ГТО</t>
  </si>
  <si>
    <t>Итого по иным целям</t>
  </si>
  <si>
    <t>Социальные и иные выплаты населению, всего, из них:</t>
  </si>
  <si>
    <t xml:space="preserve">Прочие выплаты </t>
  </si>
  <si>
    <t>Уплата налогов, сборов и иных платежей</t>
  </si>
  <si>
    <t>Другие расходы</t>
  </si>
  <si>
    <t>Прочие расходы (кроме расходов на закупку товаров, работ, услуг), всего, из них:</t>
  </si>
  <si>
    <t>5.1</t>
  </si>
  <si>
    <t>5.2</t>
  </si>
  <si>
    <t>5.3</t>
  </si>
  <si>
    <t xml:space="preserve">Коммунальные услуги </t>
  </si>
  <si>
    <t>5.4</t>
  </si>
  <si>
    <t>Арендная плата за пользование имущество</t>
  </si>
  <si>
    <t>5.5</t>
  </si>
  <si>
    <t>5.6</t>
  </si>
  <si>
    <t>5.7</t>
  </si>
  <si>
    <t>5.8</t>
  </si>
  <si>
    <t>Увеличение стоимости основных средств :</t>
  </si>
  <si>
    <t>5.9</t>
  </si>
  <si>
    <t>Итого расходы  на выполнение муниципального задания и иные цели</t>
  </si>
  <si>
    <t>Выплаты за счёт внебюджетных источников</t>
  </si>
  <si>
    <t>ВСЕГО ВЫПЛАТЫ</t>
  </si>
  <si>
    <t>Остаток средств на начало года</t>
  </si>
  <si>
    <t>Х</t>
  </si>
  <si>
    <t>Нормативные затраты на оказание муниципальной услуги</t>
  </si>
  <si>
    <t>Остаток средств на конец года</t>
  </si>
  <si>
    <t>Показатели по поступлениям и выплатам плана финансово-хозяйственной деятельности на 31 января 2018 год</t>
  </si>
  <si>
    <t>компенсация на питание школьников (2001)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</si>
</sst>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5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7" fillId="2" borderId="9" xfId="0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right" wrapText="1"/>
    </xf>
    <xf numFmtId="4" fontId="7" fillId="2" borderId="9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4" fontId="5" fillId="2" borderId="9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16" fontId="7" fillId="2" borderId="9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49" fontId="5" fillId="2" borderId="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6" fillId="2" borderId="0" xfId="0" applyFont="1" applyFill="1"/>
    <xf numFmtId="0" fontId="17" fillId="2" borderId="0" xfId="0" applyFont="1" applyFill="1"/>
    <xf numFmtId="4" fontId="5" fillId="0" borderId="9" xfId="0" applyNumberFormat="1" applyFont="1" applyFill="1" applyBorder="1" applyAlignment="1">
      <alignment horizontal="right" wrapText="1"/>
    </xf>
    <xf numFmtId="4" fontId="5" fillId="3" borderId="9" xfId="0" applyNumberFormat="1" applyFont="1" applyFill="1" applyBorder="1" applyAlignment="1">
      <alignment wrapText="1"/>
    </xf>
    <xf numFmtId="4" fontId="7" fillId="2" borderId="9" xfId="0" applyNumberFormat="1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wrapText="1"/>
    </xf>
    <xf numFmtId="0" fontId="0" fillId="2" borderId="0" xfId="0" applyFill="1"/>
    <xf numFmtId="0" fontId="18" fillId="2" borderId="0" xfId="0" applyFont="1" applyFill="1"/>
    <xf numFmtId="0" fontId="19" fillId="2" borderId="0" xfId="0" applyFont="1" applyFill="1"/>
    <xf numFmtId="0" fontId="18" fillId="2" borderId="0" xfId="0" applyFont="1" applyFill="1" applyAlignment="1">
      <alignment horizontal="center"/>
    </xf>
    <xf numFmtId="4" fontId="19" fillId="2" borderId="0" xfId="0" applyNumberFormat="1" applyFont="1" applyFill="1"/>
    <xf numFmtId="0" fontId="5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214"/>
  <sheetViews>
    <sheetView tabSelected="1" view="pageBreakPreview" zoomScale="70" zoomScaleNormal="100" zoomScaleSheetLayoutView="70" workbookViewId="0">
      <selection activeCell="S138" sqref="S138"/>
    </sheetView>
  </sheetViews>
  <sheetFormatPr defaultRowHeight="18.75" x14ac:dyDescent="0.3"/>
  <cols>
    <col min="1" max="1" width="10" style="38" customWidth="1"/>
    <col min="2" max="2" width="62.28515625" style="39" customWidth="1"/>
    <col min="3" max="3" width="11.5703125" style="40" customWidth="1"/>
    <col min="4" max="4" width="7.85546875" style="40" customWidth="1"/>
    <col min="5" max="5" width="11.140625" style="38" customWidth="1"/>
    <col min="6" max="6" width="22.42578125" style="39" bestFit="1" customWidth="1"/>
    <col min="7" max="7" width="23.7109375" style="39" bestFit="1" customWidth="1"/>
    <col min="8" max="8" width="23.140625" style="39" bestFit="1" customWidth="1"/>
    <col min="9" max="9" width="6" style="39" customWidth="1"/>
    <col min="10" max="10" width="11.85546875" style="39" customWidth="1"/>
    <col min="11" max="11" width="6" style="39" customWidth="1"/>
    <col min="12" max="12" width="18.42578125" style="39" customWidth="1"/>
    <col min="13" max="13" width="19.28515625" style="39" customWidth="1"/>
    <col min="14" max="14" width="16.85546875" style="39" customWidth="1"/>
    <col min="15" max="15" width="21.28515625" style="39" customWidth="1"/>
    <col min="16" max="16" width="23.28515625" style="39" customWidth="1"/>
    <col min="17" max="17" width="23.42578125" style="39" customWidth="1"/>
    <col min="18" max="18" width="19.7109375" style="39" customWidth="1"/>
    <col min="19" max="19" width="19.5703125" style="39" customWidth="1"/>
    <col min="20" max="20" width="22" style="39" customWidth="1"/>
    <col min="21" max="21" width="17.7109375" style="39" customWidth="1"/>
    <col min="22" max="22" width="17.7109375" style="39" bestFit="1" customWidth="1"/>
    <col min="23" max="23" width="13.85546875" style="39" customWidth="1"/>
    <col min="24" max="24" width="19.28515625" style="39" bestFit="1" customWidth="1"/>
    <col min="25" max="16384" width="9.140625" style="37"/>
  </cols>
  <sheetData>
    <row r="1" spans="1:36" s="1" customFormat="1" ht="25.5" customHeight="1" x14ac:dyDescent="0.25">
      <c r="A1" s="48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s="2" customFormat="1" ht="31.5" customHeight="1" x14ac:dyDescent="0.25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2" t="s">
        <v>5</v>
      </c>
      <c r="G2" s="45" t="s">
        <v>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36" s="2" customFormat="1" ht="28.5" customHeight="1" x14ac:dyDescent="0.25">
      <c r="A3" s="51"/>
      <c r="B3" s="51"/>
      <c r="C3" s="51"/>
      <c r="D3" s="51"/>
      <c r="E3" s="51"/>
      <c r="F3" s="53"/>
      <c r="G3" s="45" t="s">
        <v>7</v>
      </c>
      <c r="H3" s="55"/>
      <c r="I3" s="55"/>
      <c r="J3" s="55"/>
      <c r="K3" s="55"/>
      <c r="L3" s="55"/>
      <c r="M3" s="55"/>
      <c r="N3" s="46"/>
      <c r="O3" s="45" t="s">
        <v>8</v>
      </c>
      <c r="P3" s="55"/>
      <c r="Q3" s="55"/>
      <c r="R3" s="55"/>
      <c r="S3" s="55"/>
      <c r="T3" s="45" t="s">
        <v>9</v>
      </c>
      <c r="U3" s="55"/>
      <c r="V3" s="55"/>
      <c r="W3" s="55"/>
      <c r="X3" s="55"/>
    </row>
    <row r="4" spans="1:36" s="3" customFormat="1" x14ac:dyDescent="0.25">
      <c r="A4" s="51"/>
      <c r="B4" s="51"/>
      <c r="C4" s="51"/>
      <c r="D4" s="51"/>
      <c r="E4" s="51"/>
      <c r="F4" s="53"/>
      <c r="G4" s="43" t="s">
        <v>10</v>
      </c>
      <c r="H4" s="45" t="s">
        <v>11</v>
      </c>
      <c r="I4" s="55"/>
      <c r="J4" s="55"/>
      <c r="K4" s="55"/>
      <c r="L4" s="55"/>
      <c r="M4" s="55"/>
      <c r="N4" s="46"/>
      <c r="O4" s="43" t="s">
        <v>10</v>
      </c>
      <c r="P4" s="45" t="s">
        <v>11</v>
      </c>
      <c r="Q4" s="55"/>
      <c r="R4" s="55"/>
      <c r="S4" s="55"/>
      <c r="T4" s="43" t="s">
        <v>12</v>
      </c>
      <c r="U4" s="43" t="s">
        <v>13</v>
      </c>
      <c r="V4" s="43" t="s">
        <v>14</v>
      </c>
      <c r="W4" s="43"/>
      <c r="X4" s="43" t="s">
        <v>15</v>
      </c>
    </row>
    <row r="5" spans="1:36" s="3" customFormat="1" ht="94.5" customHeight="1" x14ac:dyDescent="0.25">
      <c r="A5" s="51"/>
      <c r="B5" s="51"/>
      <c r="C5" s="51"/>
      <c r="D5" s="51"/>
      <c r="E5" s="51"/>
      <c r="F5" s="54"/>
      <c r="G5" s="44"/>
      <c r="H5" s="4" t="s">
        <v>16</v>
      </c>
      <c r="I5" s="45" t="s">
        <v>17</v>
      </c>
      <c r="J5" s="46"/>
      <c r="K5" s="45" t="s">
        <v>18</v>
      </c>
      <c r="L5" s="46"/>
      <c r="M5" s="45" t="s">
        <v>19</v>
      </c>
      <c r="N5" s="46"/>
      <c r="O5" s="44"/>
      <c r="P5" s="4" t="s">
        <v>18</v>
      </c>
      <c r="Q5" s="4" t="s">
        <v>168</v>
      </c>
      <c r="R5" s="4" t="s">
        <v>20</v>
      </c>
      <c r="S5" s="4" t="s">
        <v>21</v>
      </c>
      <c r="T5" s="44"/>
      <c r="U5" s="44"/>
      <c r="V5" s="44"/>
      <c r="W5" s="44"/>
      <c r="X5" s="44"/>
    </row>
    <row r="6" spans="1:36" s="7" customFormat="1" x14ac:dyDescent="0.3">
      <c r="A6" s="47" t="s">
        <v>22</v>
      </c>
      <c r="B6" s="47"/>
      <c r="C6" s="5">
        <v>100</v>
      </c>
      <c r="D6" s="5"/>
      <c r="E6" s="5"/>
      <c r="F6" s="6">
        <v>78349075.799999997</v>
      </c>
      <c r="G6" s="6">
        <f>SUM(G7+G8+G13+G14+G15+G24+G25)</f>
        <v>5854834.3099999996</v>
      </c>
      <c r="H6" s="6">
        <f t="shared" ref="H6:V6" si="0">SUM(H7+H8+H13+H14+H15+H24+H25)</f>
        <v>54866573.590000004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622190</v>
      </c>
      <c r="O6" s="6">
        <f>SUM(O7+O8+O13+O14+O15+O24+O25)</f>
        <v>6181026</v>
      </c>
      <c r="P6" s="6">
        <f t="shared" si="0"/>
        <v>960</v>
      </c>
      <c r="Q6" s="6">
        <f t="shared" si="0"/>
        <v>337000</v>
      </c>
      <c r="R6" s="6">
        <f t="shared" si="0"/>
        <v>0</v>
      </c>
      <c r="S6" s="6">
        <f t="shared" si="0"/>
        <v>59271.59</v>
      </c>
      <c r="T6" s="6">
        <f t="shared" si="0"/>
        <v>9646775.9499999993</v>
      </c>
      <c r="U6" s="6">
        <f t="shared" si="0"/>
        <v>201744.36</v>
      </c>
      <c r="V6" s="6">
        <f t="shared" si="0"/>
        <v>0</v>
      </c>
      <c r="W6" s="6"/>
      <c r="X6" s="6">
        <v>578700</v>
      </c>
    </row>
    <row r="7" spans="1:36" s="11" customFormat="1" ht="19.5" x14ac:dyDescent="0.35">
      <c r="A7" s="5" t="s">
        <v>23</v>
      </c>
      <c r="B7" s="8" t="s">
        <v>24</v>
      </c>
      <c r="C7" s="5">
        <v>110</v>
      </c>
      <c r="D7" s="5">
        <v>120</v>
      </c>
      <c r="E7" s="5"/>
      <c r="F7" s="9">
        <v>201744.36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9646775.9499999993</v>
      </c>
      <c r="U7" s="10">
        <v>201744.36</v>
      </c>
      <c r="V7" s="10"/>
      <c r="W7" s="10"/>
      <c r="X7" s="10">
        <v>578700</v>
      </c>
    </row>
    <row r="8" spans="1:36" s="11" customFormat="1" ht="19.5" x14ac:dyDescent="0.35">
      <c r="A8" s="5" t="s">
        <v>25</v>
      </c>
      <c r="B8" s="8" t="s">
        <v>26</v>
      </c>
      <c r="C8" s="5">
        <v>120</v>
      </c>
      <c r="D8" s="5">
        <v>130</v>
      </c>
      <c r="E8" s="5"/>
      <c r="F8" s="9">
        <f t="shared" ref="F8:F12" si="1">SUM(G8+H8+I8+K8+M8+O8+P8+Q8+R8+S8+T8+U8+V8+W8+X8)</f>
        <v>60721407.900000006</v>
      </c>
      <c r="G8" s="10">
        <f>SUM(G9)</f>
        <v>5854834.3099999996</v>
      </c>
      <c r="H8" s="10">
        <v>54866573.590000004</v>
      </c>
      <c r="I8" s="10"/>
      <c r="J8" s="10"/>
      <c r="K8" s="10"/>
      <c r="L8" s="10"/>
      <c r="M8" s="10"/>
      <c r="N8" s="10">
        <f>SUM(N9)</f>
        <v>0</v>
      </c>
      <c r="O8" s="10"/>
      <c r="P8" s="10"/>
      <c r="Q8" s="10"/>
      <c r="R8" s="10"/>
      <c r="S8" s="10"/>
      <c r="T8" s="10"/>
      <c r="U8" s="10"/>
      <c r="V8" s="10">
        <f>SUM(V12)</f>
        <v>0</v>
      </c>
      <c r="W8" s="10"/>
      <c r="X8" s="10"/>
    </row>
    <row r="9" spans="1:36" s="7" customFormat="1" ht="37.5" x14ac:dyDescent="0.3">
      <c r="A9" s="5" t="s">
        <v>27</v>
      </c>
      <c r="B9" s="8" t="s">
        <v>28</v>
      </c>
      <c r="C9" s="5"/>
      <c r="D9" s="5"/>
      <c r="E9" s="5"/>
      <c r="F9" s="9">
        <f t="shared" si="1"/>
        <v>60721407.900000006</v>
      </c>
      <c r="G9" s="10">
        <v>5854834.3099999996</v>
      </c>
      <c r="H9" s="10">
        <v>54866573.590000004</v>
      </c>
      <c r="I9" s="10"/>
      <c r="J9" s="10"/>
      <c r="K9" s="10"/>
      <c r="L9" s="10"/>
      <c r="M9" s="10"/>
      <c r="N9" s="10">
        <f>SUM(N10:N11)</f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36" s="13" customFormat="1" ht="37.5" x14ac:dyDescent="0.3">
      <c r="A10" s="5" t="s">
        <v>29</v>
      </c>
      <c r="B10" s="8" t="s">
        <v>30</v>
      </c>
      <c r="C10" s="5"/>
      <c r="D10" s="5"/>
      <c r="E10" s="5"/>
      <c r="F10" s="9">
        <f t="shared" si="1"/>
        <v>0</v>
      </c>
      <c r="G10" s="12"/>
      <c r="H10" s="12"/>
      <c r="I10" s="12"/>
      <c r="J10" s="12"/>
      <c r="K10" s="12"/>
      <c r="L10" s="12"/>
      <c r="M10" s="12"/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36" s="13" customFormat="1" x14ac:dyDescent="0.3">
      <c r="A11" s="5" t="s">
        <v>31</v>
      </c>
      <c r="B11" s="8" t="s">
        <v>32</v>
      </c>
      <c r="C11" s="5"/>
      <c r="D11" s="5"/>
      <c r="E11" s="5"/>
      <c r="F11" s="9">
        <f t="shared" si="1"/>
        <v>0</v>
      </c>
      <c r="G11" s="12"/>
      <c r="H11" s="12"/>
      <c r="I11" s="12"/>
      <c r="J11" s="12"/>
      <c r="K11" s="12"/>
      <c r="L11" s="12"/>
      <c r="M11" s="12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36" s="7" customFormat="1" x14ac:dyDescent="0.3">
      <c r="A12" s="5" t="s">
        <v>33</v>
      </c>
      <c r="B12" s="8" t="s">
        <v>34</v>
      </c>
      <c r="C12" s="5"/>
      <c r="D12" s="5"/>
      <c r="E12" s="5"/>
      <c r="F12" s="9">
        <f t="shared" si="1"/>
        <v>9533725.5</v>
      </c>
      <c r="G12" s="12"/>
      <c r="H12" s="12"/>
      <c r="I12" s="12"/>
      <c r="J12" s="12"/>
      <c r="K12" s="12"/>
      <c r="L12" s="12"/>
      <c r="M12" s="12"/>
      <c r="N12" s="12"/>
      <c r="O12" s="10"/>
      <c r="P12" s="10"/>
      <c r="Q12" s="10"/>
      <c r="R12" s="10"/>
      <c r="S12" s="10"/>
      <c r="T12" s="10">
        <f>T26-T199</f>
        <v>9533725.5</v>
      </c>
      <c r="U12" s="10"/>
      <c r="V12" s="12">
        <f>V26-V199</f>
        <v>0</v>
      </c>
      <c r="W12" s="12"/>
      <c r="X12" s="10"/>
    </row>
    <row r="13" spans="1:36" s="13" customFormat="1" ht="37.5" x14ac:dyDescent="0.3">
      <c r="A13" s="5" t="s">
        <v>35</v>
      </c>
      <c r="B13" s="8" t="s">
        <v>36</v>
      </c>
      <c r="C13" s="5">
        <v>130</v>
      </c>
      <c r="D13" s="5">
        <v>140</v>
      </c>
      <c r="E13" s="5"/>
      <c r="F13" s="9">
        <f t="shared" ref="F13:F22" si="2">SUM(G13+H13+I13+K13+M13+O13+P13+Q13+R13+S13+T13+U13+V13+W13+X13)</f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36" s="13" customFormat="1" ht="37.5" x14ac:dyDescent="0.3">
      <c r="A14" s="5" t="s">
        <v>37</v>
      </c>
      <c r="B14" s="8" t="s">
        <v>38</v>
      </c>
      <c r="C14" s="5">
        <v>140</v>
      </c>
      <c r="D14" s="5">
        <v>153</v>
      </c>
      <c r="E14" s="5"/>
      <c r="F14" s="9">
        <f t="shared" si="2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36" s="13" customFormat="1" x14ac:dyDescent="0.3">
      <c r="A15" s="5" t="s">
        <v>39</v>
      </c>
      <c r="B15" s="8" t="s">
        <v>40</v>
      </c>
      <c r="C15" s="5">
        <v>150</v>
      </c>
      <c r="D15" s="5">
        <v>180</v>
      </c>
      <c r="E15" s="5"/>
      <c r="F15" s="9">
        <v>7200447.5899999999</v>
      </c>
      <c r="G15" s="12"/>
      <c r="H15" s="12"/>
      <c r="I15" s="12"/>
      <c r="J15" s="12"/>
      <c r="K15" s="12"/>
      <c r="L15" s="12"/>
      <c r="M15" s="12"/>
      <c r="N15" s="12">
        <v>622190</v>
      </c>
      <c r="O15" s="12">
        <v>6181026</v>
      </c>
      <c r="P15" s="12">
        <f t="shared" ref="P15:R15" si="3">SUM(P16:P20)</f>
        <v>960</v>
      </c>
      <c r="Q15" s="12">
        <v>337000</v>
      </c>
      <c r="R15" s="12">
        <f t="shared" si="3"/>
        <v>0</v>
      </c>
      <c r="S15" s="12">
        <v>59271.59</v>
      </c>
      <c r="T15" s="12"/>
      <c r="U15" s="12"/>
      <c r="V15" s="12"/>
      <c r="W15" s="12"/>
      <c r="X15" s="12"/>
    </row>
    <row r="16" spans="1:36" s="13" customFormat="1" ht="37.5" x14ac:dyDescent="0.3">
      <c r="A16" s="14" t="s">
        <v>41</v>
      </c>
      <c r="B16" s="8" t="s">
        <v>42</v>
      </c>
      <c r="C16" s="5"/>
      <c r="D16" s="5"/>
      <c r="E16" s="5"/>
      <c r="F16" s="9">
        <v>7200447.5899999999</v>
      </c>
      <c r="G16" s="12"/>
      <c r="H16" s="12"/>
      <c r="I16" s="12"/>
      <c r="J16" s="12"/>
      <c r="K16" s="12"/>
      <c r="L16" s="12"/>
      <c r="M16" s="12"/>
      <c r="N16" s="12">
        <v>622190</v>
      </c>
      <c r="O16" s="12">
        <v>6181026</v>
      </c>
      <c r="P16" s="12">
        <v>960</v>
      </c>
      <c r="Q16" s="12">
        <v>337000</v>
      </c>
      <c r="R16" s="12">
        <f t="shared" ref="R16" si="4">R26</f>
        <v>0</v>
      </c>
      <c r="S16" s="12">
        <v>59271.59</v>
      </c>
      <c r="T16" s="12"/>
      <c r="U16" s="12"/>
      <c r="V16" s="12"/>
      <c r="W16" s="12"/>
      <c r="X16" s="12"/>
    </row>
    <row r="17" spans="1:46" s="13" customFormat="1" x14ac:dyDescent="0.3">
      <c r="A17" s="14" t="s">
        <v>43</v>
      </c>
      <c r="B17" s="8" t="s">
        <v>44</v>
      </c>
      <c r="C17" s="5"/>
      <c r="D17" s="5"/>
      <c r="E17" s="5"/>
      <c r="F17" s="9">
        <f t="shared" si="2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46" s="13" customFormat="1" ht="56.25" x14ac:dyDescent="0.3">
      <c r="A18" s="14" t="s">
        <v>45</v>
      </c>
      <c r="B18" s="8" t="s">
        <v>46</v>
      </c>
      <c r="C18" s="5"/>
      <c r="D18" s="5"/>
      <c r="E18" s="5"/>
      <c r="F18" s="9">
        <f t="shared" si="2"/>
        <v>0</v>
      </c>
      <c r="G18" s="12"/>
      <c r="H18" s="12"/>
      <c r="I18" s="12"/>
      <c r="J18" s="12"/>
      <c r="K18" s="12"/>
      <c r="L18" s="12"/>
      <c r="M18" s="12"/>
      <c r="N18" s="12"/>
      <c r="O18" s="12">
        <f>O81</f>
        <v>0</v>
      </c>
      <c r="P18" s="12"/>
      <c r="Q18" s="12"/>
      <c r="R18" s="12"/>
      <c r="S18" s="12"/>
      <c r="T18" s="12"/>
      <c r="U18" s="12"/>
      <c r="V18" s="12"/>
      <c r="W18" s="12"/>
      <c r="X18" s="12"/>
    </row>
    <row r="19" spans="1:46" s="13" customFormat="1" x14ac:dyDescent="0.3">
      <c r="A19" s="14" t="s">
        <v>47</v>
      </c>
      <c r="B19" s="8" t="s">
        <v>48</v>
      </c>
      <c r="C19" s="5"/>
      <c r="D19" s="5"/>
      <c r="E19" s="5"/>
      <c r="F19" s="9">
        <f t="shared" si="2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46" s="13" customFormat="1" ht="37.5" x14ac:dyDescent="0.3">
      <c r="A20" s="14" t="s">
        <v>49</v>
      </c>
      <c r="B20" s="8" t="s">
        <v>50</v>
      </c>
      <c r="C20" s="5"/>
      <c r="D20" s="5"/>
      <c r="E20" s="5"/>
      <c r="F20" s="9">
        <f t="shared" si="2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46" s="13" customFormat="1" ht="37.5" x14ac:dyDescent="0.3">
      <c r="A21" s="14" t="s">
        <v>51</v>
      </c>
      <c r="B21" s="8" t="s">
        <v>52</v>
      </c>
      <c r="C21" s="5"/>
      <c r="D21" s="5"/>
      <c r="E21" s="5"/>
      <c r="F21" s="9">
        <f t="shared" si="2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46" s="13" customFormat="1" ht="56.25" x14ac:dyDescent="0.3">
      <c r="A22" s="14" t="s">
        <v>53</v>
      </c>
      <c r="B22" s="8" t="s">
        <v>54</v>
      </c>
      <c r="C22" s="5"/>
      <c r="D22" s="5"/>
      <c r="E22" s="5"/>
      <c r="F22" s="9">
        <f t="shared" si="2"/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46" s="13" customFormat="1" ht="37.5" x14ac:dyDescent="0.3">
      <c r="A23" s="14" t="s">
        <v>55</v>
      </c>
      <c r="B23" s="8" t="s">
        <v>56</v>
      </c>
      <c r="C23" s="5"/>
      <c r="D23" s="5"/>
      <c r="E23" s="5"/>
      <c r="F23" s="9"/>
      <c r="G23" s="12"/>
      <c r="H23" s="12"/>
      <c r="I23" s="12"/>
      <c r="J23" s="12"/>
      <c r="K23" s="12"/>
      <c r="L23" s="12"/>
      <c r="M23" s="12"/>
      <c r="N23" s="12"/>
      <c r="O23" s="12">
        <f>O84</f>
        <v>0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46" s="13" customFormat="1" x14ac:dyDescent="0.3">
      <c r="A24" s="5" t="s">
        <v>57</v>
      </c>
      <c r="B24" s="8" t="s">
        <v>58</v>
      </c>
      <c r="C24" s="5">
        <v>160</v>
      </c>
      <c r="D24" s="5">
        <v>180</v>
      </c>
      <c r="E24" s="5"/>
      <c r="F24" s="9">
        <f>SUM(G24+H24+I24+K24+M24+O24+P24+Q24+R24+S24+T24+U24+V24+W24+X24)</f>
        <v>577163.5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f>X26-X199</f>
        <v>577163.5</v>
      </c>
    </row>
    <row r="25" spans="1:46" s="7" customFormat="1" x14ac:dyDescent="0.3">
      <c r="A25" s="5" t="s">
        <v>59</v>
      </c>
      <c r="B25" s="8" t="s">
        <v>60</v>
      </c>
      <c r="C25" s="5">
        <v>180</v>
      </c>
      <c r="D25" s="5">
        <v>170</v>
      </c>
      <c r="E25" s="5"/>
      <c r="F25" s="9">
        <f>SUM(G25+H25+I25+K25+M25+O25+P25+Q25+R25+S25+T25+U25+V25+W25+X25)</f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46" s="7" customFormat="1" x14ac:dyDescent="0.3">
      <c r="A26" s="47" t="s">
        <v>61</v>
      </c>
      <c r="B26" s="47"/>
      <c r="C26" s="5">
        <v>200</v>
      </c>
      <c r="D26" s="5"/>
      <c r="E26" s="5"/>
      <c r="F26" s="9">
        <f t="shared" ref="F26:X26" si="5">SUM(F27+F52+F136)</f>
        <v>78217580.00999999</v>
      </c>
      <c r="G26" s="9">
        <f t="shared" si="5"/>
        <v>5854834.3099999996</v>
      </c>
      <c r="H26" s="9">
        <f t="shared" si="5"/>
        <v>54866573.590000004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622190</v>
      </c>
      <c r="O26" s="9">
        <f t="shared" si="5"/>
        <v>6181026</v>
      </c>
      <c r="P26" s="9">
        <f t="shared" si="5"/>
        <v>960</v>
      </c>
      <c r="Q26" s="9">
        <f t="shared" si="5"/>
        <v>337000</v>
      </c>
      <c r="R26" s="9">
        <f t="shared" si="5"/>
        <v>0</v>
      </c>
      <c r="S26" s="9">
        <f t="shared" si="5"/>
        <v>59271.59</v>
      </c>
      <c r="T26" s="9">
        <v>9533725.5</v>
      </c>
      <c r="U26" s="9">
        <f t="shared" si="5"/>
        <v>184835.52000000002</v>
      </c>
      <c r="V26" s="9">
        <f t="shared" si="5"/>
        <v>0</v>
      </c>
      <c r="W26" s="9"/>
      <c r="X26" s="9">
        <f t="shared" si="5"/>
        <v>577163.5</v>
      </c>
    </row>
    <row r="27" spans="1:46" s="7" customFormat="1" ht="37.5" x14ac:dyDescent="0.3">
      <c r="A27" s="5" t="s">
        <v>23</v>
      </c>
      <c r="B27" s="8" t="s">
        <v>62</v>
      </c>
      <c r="C27" s="5"/>
      <c r="D27" s="5"/>
      <c r="E27" s="5"/>
      <c r="F27" s="9">
        <v>60721407.899999999</v>
      </c>
      <c r="G27" s="15">
        <v>5854834.3099999996</v>
      </c>
      <c r="H27" s="15">
        <v>54866573.590000004</v>
      </c>
      <c r="I27" s="15"/>
      <c r="J27" s="15"/>
      <c r="K27" s="15"/>
      <c r="L27" s="15"/>
      <c r="M27" s="15"/>
      <c r="N27" s="15"/>
      <c r="O27" s="16"/>
      <c r="P27" s="16"/>
      <c r="Q27" s="16"/>
      <c r="R27" s="15">
        <f>SUM(R28+R48)</f>
        <v>0</v>
      </c>
      <c r="S27" s="16"/>
      <c r="T27" s="16"/>
      <c r="U27" s="16"/>
      <c r="V27" s="16"/>
      <c r="W27" s="16"/>
      <c r="X27" s="16"/>
      <c r="AT27" s="7">
        <v>173284000</v>
      </c>
    </row>
    <row r="28" spans="1:46" s="7" customFormat="1" ht="37.5" x14ac:dyDescent="0.3">
      <c r="A28" s="5" t="s">
        <v>63</v>
      </c>
      <c r="B28" s="8" t="s">
        <v>30</v>
      </c>
      <c r="C28" s="5"/>
      <c r="D28" s="5"/>
      <c r="E28" s="5"/>
      <c r="F28" s="9">
        <f t="shared" ref="F28:F61" si="6">SUM(G28+H28+I28+K28+M28+O28+P28+Q28+R28+S28+T28+U28+V28+W28+X28)</f>
        <v>60721407.900000006</v>
      </c>
      <c r="G28" s="15">
        <v>5854834.3099999996</v>
      </c>
      <c r="H28" s="15">
        <v>54866573.590000004</v>
      </c>
      <c r="I28" s="15"/>
      <c r="J28" s="15"/>
      <c r="K28" s="15"/>
      <c r="L28" s="15"/>
      <c r="M28" s="15"/>
      <c r="N28" s="15"/>
      <c r="O28" s="16"/>
      <c r="P28" s="16"/>
      <c r="Q28" s="16"/>
      <c r="R28" s="15">
        <f>SUM(R29+0+0+R33)</f>
        <v>0</v>
      </c>
      <c r="S28" s="16"/>
      <c r="T28" s="16"/>
      <c r="U28" s="16"/>
      <c r="V28" s="16"/>
      <c r="W28" s="16"/>
      <c r="X28" s="16"/>
    </row>
    <row r="29" spans="1:46" s="7" customFormat="1" x14ac:dyDescent="0.3">
      <c r="A29" s="5" t="s">
        <v>64</v>
      </c>
      <c r="B29" s="8" t="s">
        <v>65</v>
      </c>
      <c r="C29" s="5">
        <v>210</v>
      </c>
      <c r="D29" s="5">
        <v>100</v>
      </c>
      <c r="E29" s="5"/>
      <c r="F29" s="9"/>
      <c r="G29" s="15">
        <f>SUM(G30)</f>
        <v>0</v>
      </c>
      <c r="H29" s="15"/>
      <c r="I29" s="15"/>
      <c r="J29" s="15"/>
      <c r="K29" s="15"/>
      <c r="L29" s="15"/>
      <c r="M29" s="15"/>
      <c r="N29" s="15"/>
      <c r="O29" s="16"/>
      <c r="P29" s="16"/>
      <c r="Q29" s="16"/>
      <c r="R29" s="15">
        <f>SUM(R30)</f>
        <v>0</v>
      </c>
      <c r="S29" s="16"/>
      <c r="T29" s="16"/>
      <c r="U29" s="16"/>
      <c r="V29" s="16"/>
      <c r="W29" s="16"/>
      <c r="X29" s="16"/>
    </row>
    <row r="30" spans="1:46" s="7" customFormat="1" ht="37.5" x14ac:dyDescent="0.3">
      <c r="A30" s="5"/>
      <c r="B30" s="8" t="s">
        <v>66</v>
      </c>
      <c r="C30" s="5"/>
      <c r="D30" s="5"/>
      <c r="E30" s="5"/>
      <c r="F30" s="9">
        <f t="shared" si="6"/>
        <v>0</v>
      </c>
      <c r="G30" s="15">
        <f>SUM(G31:G32)</f>
        <v>0</v>
      </c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5">
        <f>SUM(R31:R32)</f>
        <v>0</v>
      </c>
      <c r="S30" s="16"/>
      <c r="T30" s="16"/>
      <c r="U30" s="16"/>
      <c r="V30" s="16"/>
      <c r="W30" s="16"/>
      <c r="X30" s="16"/>
    </row>
    <row r="31" spans="1:46" s="13" customFormat="1" x14ac:dyDescent="0.3">
      <c r="A31" s="5"/>
      <c r="B31" s="8" t="s">
        <v>67</v>
      </c>
      <c r="C31" s="5"/>
      <c r="D31" s="5"/>
      <c r="E31" s="5">
        <v>211</v>
      </c>
      <c r="F31" s="9">
        <f t="shared" si="6"/>
        <v>41203612.409999996</v>
      </c>
      <c r="G31" s="17"/>
      <c r="H31" s="17">
        <v>41203612.409999996</v>
      </c>
      <c r="I31" s="17"/>
      <c r="J31" s="17"/>
      <c r="K31" s="17"/>
      <c r="L31" s="17"/>
      <c r="M31" s="17"/>
      <c r="N31" s="17"/>
      <c r="O31" s="16"/>
      <c r="P31" s="16"/>
      <c r="Q31" s="16"/>
      <c r="R31" s="17">
        <v>0</v>
      </c>
      <c r="S31" s="16"/>
      <c r="T31" s="16"/>
      <c r="U31" s="16"/>
      <c r="V31" s="16"/>
      <c r="W31" s="16"/>
      <c r="X31" s="16"/>
    </row>
    <row r="32" spans="1:46" s="13" customFormat="1" x14ac:dyDescent="0.3">
      <c r="A32" s="5"/>
      <c r="B32" s="8" t="s">
        <v>68</v>
      </c>
      <c r="C32" s="5"/>
      <c r="D32" s="5"/>
      <c r="E32" s="5">
        <v>213</v>
      </c>
      <c r="F32" s="9">
        <f t="shared" si="6"/>
        <v>12240949.49</v>
      </c>
      <c r="G32" s="17"/>
      <c r="H32" s="17">
        <v>12240949.49</v>
      </c>
      <c r="I32" s="17"/>
      <c r="J32" s="17"/>
      <c r="K32" s="17"/>
      <c r="L32" s="17"/>
      <c r="M32" s="17"/>
      <c r="N32" s="17"/>
      <c r="O32" s="16"/>
      <c r="P32" s="16"/>
      <c r="Q32" s="16"/>
      <c r="R32" s="17">
        <v>0</v>
      </c>
      <c r="S32" s="16"/>
      <c r="T32" s="16"/>
      <c r="U32" s="16"/>
      <c r="V32" s="16"/>
      <c r="W32" s="16"/>
      <c r="X32" s="16"/>
    </row>
    <row r="33" spans="1:24" s="13" customFormat="1" ht="37.5" x14ac:dyDescent="0.3">
      <c r="A33" s="5" t="s">
        <v>69</v>
      </c>
      <c r="B33" s="8" t="s">
        <v>70</v>
      </c>
      <c r="C33" s="5">
        <v>260</v>
      </c>
      <c r="D33" s="5">
        <v>240</v>
      </c>
      <c r="E33" s="5"/>
      <c r="F33" s="9"/>
      <c r="G33" s="17"/>
      <c r="H33" s="17"/>
      <c r="I33" s="17">
        <f t="shared" ref="I33:N33" si="7">SUM(I37:I44,I34)</f>
        <v>0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17">
        <f t="shared" si="7"/>
        <v>0</v>
      </c>
      <c r="N33" s="17">
        <f t="shared" si="7"/>
        <v>0</v>
      </c>
      <c r="O33" s="17">
        <f t="shared" ref="O33:R33" si="8">SUM(O37:O43,O34)</f>
        <v>0</v>
      </c>
      <c r="P33" s="17">
        <f t="shared" si="8"/>
        <v>0</v>
      </c>
      <c r="Q33" s="17">
        <f t="shared" si="8"/>
        <v>0</v>
      </c>
      <c r="R33" s="17">
        <f t="shared" si="8"/>
        <v>0</v>
      </c>
      <c r="S33" s="16"/>
      <c r="T33" s="16"/>
      <c r="U33" s="16"/>
      <c r="V33" s="16"/>
      <c r="W33" s="16"/>
      <c r="X33" s="16"/>
    </row>
    <row r="34" spans="1:24" s="13" customFormat="1" x14ac:dyDescent="0.3">
      <c r="A34" s="5" t="s">
        <v>71</v>
      </c>
      <c r="B34" s="8" t="s">
        <v>72</v>
      </c>
      <c r="C34" s="5"/>
      <c r="D34" s="5"/>
      <c r="E34" s="5">
        <v>221</v>
      </c>
      <c r="F34" s="9">
        <f t="shared" si="6"/>
        <v>73806.73</v>
      </c>
      <c r="G34" s="17">
        <v>73806.73</v>
      </c>
      <c r="H34" s="17"/>
      <c r="I34" s="17"/>
      <c r="J34" s="17"/>
      <c r="K34" s="17"/>
      <c r="L34" s="17"/>
      <c r="M34" s="17"/>
      <c r="N34" s="17"/>
      <c r="O34" s="16"/>
      <c r="P34" s="16"/>
      <c r="Q34" s="16"/>
      <c r="R34" s="17"/>
      <c r="S34" s="16"/>
      <c r="T34" s="16"/>
      <c r="U34" s="16"/>
      <c r="V34" s="16"/>
      <c r="W34" s="16"/>
      <c r="X34" s="16"/>
    </row>
    <row r="35" spans="1:24" s="13" customFormat="1" x14ac:dyDescent="0.3">
      <c r="A35" s="5" t="s">
        <v>73</v>
      </c>
      <c r="B35" s="8" t="s">
        <v>74</v>
      </c>
      <c r="C35" s="5"/>
      <c r="D35" s="5"/>
      <c r="E35" s="5">
        <v>222</v>
      </c>
      <c r="F35" s="9">
        <f t="shared" si="6"/>
        <v>0</v>
      </c>
      <c r="G35" s="17"/>
      <c r="H35" s="17"/>
      <c r="I35" s="17"/>
      <c r="J35" s="17"/>
      <c r="K35" s="17"/>
      <c r="L35" s="17"/>
      <c r="M35" s="17"/>
      <c r="N35" s="17"/>
      <c r="O35" s="16"/>
      <c r="P35" s="16"/>
      <c r="Q35" s="16"/>
      <c r="R35" s="17"/>
      <c r="S35" s="16"/>
      <c r="T35" s="16"/>
      <c r="U35" s="16"/>
      <c r="V35" s="16"/>
      <c r="W35" s="16"/>
      <c r="X35" s="16"/>
    </row>
    <row r="36" spans="1:24" s="13" customFormat="1" x14ac:dyDescent="0.3">
      <c r="A36" s="5" t="s">
        <v>75</v>
      </c>
      <c r="B36" s="8" t="s">
        <v>76</v>
      </c>
      <c r="C36" s="5"/>
      <c r="D36" s="5"/>
      <c r="E36" s="5">
        <v>223</v>
      </c>
      <c r="F36" s="9">
        <v>3240073.13</v>
      </c>
      <c r="G36" s="17">
        <v>3240073.13</v>
      </c>
      <c r="H36" s="17">
        <v>0</v>
      </c>
      <c r="I36" s="17"/>
      <c r="J36" s="17"/>
      <c r="K36" s="17"/>
      <c r="L36" s="17"/>
      <c r="M36" s="17"/>
      <c r="N36" s="17"/>
      <c r="O36" s="16"/>
      <c r="P36" s="16"/>
      <c r="Q36" s="16"/>
      <c r="R36" s="17"/>
      <c r="S36" s="16"/>
      <c r="T36" s="16"/>
      <c r="U36" s="16"/>
      <c r="V36" s="16"/>
      <c r="W36" s="16"/>
      <c r="X36" s="16"/>
    </row>
    <row r="37" spans="1:24" s="13" customFormat="1" x14ac:dyDescent="0.3">
      <c r="A37" s="5"/>
      <c r="B37" s="8" t="s">
        <v>77</v>
      </c>
      <c r="C37" s="5"/>
      <c r="D37" s="5"/>
      <c r="E37" s="5">
        <v>223</v>
      </c>
      <c r="F37" s="9">
        <v>2380492.06</v>
      </c>
      <c r="G37" s="17">
        <v>2380492.06</v>
      </c>
      <c r="H37" s="17"/>
      <c r="I37" s="17"/>
      <c r="J37" s="17"/>
      <c r="K37" s="17"/>
      <c r="L37" s="17"/>
      <c r="M37" s="17"/>
      <c r="N37" s="17"/>
      <c r="O37" s="16"/>
      <c r="P37" s="16"/>
      <c r="Q37" s="16"/>
      <c r="R37" s="17"/>
      <c r="S37" s="16"/>
      <c r="T37" s="16"/>
      <c r="U37" s="16"/>
      <c r="V37" s="16"/>
      <c r="W37" s="16"/>
      <c r="X37" s="16"/>
    </row>
    <row r="38" spans="1:24" s="13" customFormat="1" x14ac:dyDescent="0.3">
      <c r="A38" s="5"/>
      <c r="B38" s="8" t="s">
        <v>78</v>
      </c>
      <c r="C38" s="5"/>
      <c r="D38" s="5"/>
      <c r="E38" s="5">
        <v>223</v>
      </c>
      <c r="F38" s="9">
        <v>721003.58</v>
      </c>
      <c r="G38" s="17">
        <v>721003.58</v>
      </c>
      <c r="H38" s="17"/>
      <c r="I38" s="17"/>
      <c r="J38" s="17"/>
      <c r="K38" s="17"/>
      <c r="L38" s="17"/>
      <c r="M38" s="17"/>
      <c r="N38" s="17"/>
      <c r="O38" s="16"/>
      <c r="P38" s="16"/>
      <c r="Q38" s="16"/>
      <c r="R38" s="17"/>
      <c r="S38" s="16"/>
      <c r="T38" s="16"/>
      <c r="U38" s="16"/>
      <c r="V38" s="16"/>
      <c r="W38" s="16"/>
      <c r="X38" s="16"/>
    </row>
    <row r="39" spans="1:24" s="13" customFormat="1" x14ac:dyDescent="0.3">
      <c r="A39" s="5"/>
      <c r="B39" s="8" t="s">
        <v>79</v>
      </c>
      <c r="C39" s="5"/>
      <c r="D39" s="5"/>
      <c r="E39" s="5">
        <v>223</v>
      </c>
      <c r="F39" s="9">
        <v>138577.49</v>
      </c>
      <c r="G39" s="17">
        <v>138577.49</v>
      </c>
      <c r="H39" s="17"/>
      <c r="I39" s="17"/>
      <c r="J39" s="17"/>
      <c r="K39" s="17"/>
      <c r="L39" s="17"/>
      <c r="M39" s="17"/>
      <c r="N39" s="17"/>
      <c r="O39" s="16"/>
      <c r="P39" s="16"/>
      <c r="Q39" s="16"/>
      <c r="R39" s="17"/>
      <c r="S39" s="16"/>
      <c r="T39" s="16"/>
      <c r="U39" s="16"/>
      <c r="V39" s="16"/>
      <c r="W39" s="16"/>
      <c r="X39" s="16"/>
    </row>
    <row r="40" spans="1:24" s="13" customFormat="1" x14ac:dyDescent="0.3">
      <c r="A40" s="5" t="s">
        <v>80</v>
      </c>
      <c r="B40" s="8" t="s">
        <v>81</v>
      </c>
      <c r="C40" s="5"/>
      <c r="D40" s="5"/>
      <c r="E40" s="5">
        <v>225</v>
      </c>
      <c r="F40" s="9">
        <v>277412.45</v>
      </c>
      <c r="G40" s="17">
        <v>277412.45</v>
      </c>
      <c r="H40" s="17"/>
      <c r="I40" s="17"/>
      <c r="J40" s="17"/>
      <c r="K40" s="17"/>
      <c r="L40" s="17"/>
      <c r="M40" s="17"/>
      <c r="N40" s="17"/>
      <c r="O40" s="16"/>
      <c r="P40" s="16"/>
      <c r="Q40" s="16"/>
      <c r="R40" s="17"/>
      <c r="S40" s="16"/>
      <c r="T40" s="16"/>
      <c r="U40" s="16"/>
      <c r="V40" s="16"/>
      <c r="W40" s="16"/>
      <c r="X40" s="16"/>
    </row>
    <row r="41" spans="1:24" s="13" customFormat="1" x14ac:dyDescent="0.3">
      <c r="A41" s="5" t="s">
        <v>82</v>
      </c>
      <c r="B41" s="8" t="s">
        <v>83</v>
      </c>
      <c r="C41" s="5"/>
      <c r="D41" s="5"/>
      <c r="E41" s="5">
        <v>226</v>
      </c>
      <c r="F41" s="9">
        <v>282768.09999999998</v>
      </c>
      <c r="G41" s="17">
        <v>230030</v>
      </c>
      <c r="H41" s="17">
        <v>52738.1</v>
      </c>
      <c r="I41" s="17"/>
      <c r="J41" s="17"/>
      <c r="K41" s="17"/>
      <c r="L41" s="17"/>
      <c r="M41" s="17"/>
      <c r="N41" s="17"/>
      <c r="O41" s="16"/>
      <c r="P41" s="16"/>
      <c r="Q41" s="16"/>
      <c r="R41" s="17"/>
      <c r="S41" s="16"/>
      <c r="T41" s="16"/>
      <c r="U41" s="16"/>
      <c r="V41" s="16"/>
      <c r="W41" s="16"/>
      <c r="X41" s="16"/>
    </row>
    <row r="42" spans="1:24" s="13" customFormat="1" x14ac:dyDescent="0.3">
      <c r="A42" s="5" t="s">
        <v>84</v>
      </c>
      <c r="B42" s="8" t="s">
        <v>85</v>
      </c>
      <c r="C42" s="5"/>
      <c r="D42" s="5"/>
      <c r="E42" s="5">
        <v>310</v>
      </c>
      <c r="F42" s="9">
        <v>1339373.5900000001</v>
      </c>
      <c r="G42" s="17"/>
      <c r="H42" s="17">
        <v>1339373.5900000001</v>
      </c>
      <c r="I42" s="17"/>
      <c r="J42" s="17"/>
      <c r="K42" s="17"/>
      <c r="L42" s="17"/>
      <c r="M42" s="17"/>
      <c r="N42" s="17"/>
      <c r="O42" s="16"/>
      <c r="P42" s="16"/>
      <c r="Q42" s="16"/>
      <c r="R42" s="17"/>
      <c r="S42" s="16"/>
      <c r="T42" s="16"/>
      <c r="U42" s="16"/>
      <c r="V42" s="16"/>
      <c r="W42" s="16"/>
      <c r="X42" s="16"/>
    </row>
    <row r="43" spans="1:24" s="13" customFormat="1" x14ac:dyDescent="0.3">
      <c r="A43" s="5" t="s">
        <v>86</v>
      </c>
      <c r="B43" s="8" t="s">
        <v>87</v>
      </c>
      <c r="C43" s="5"/>
      <c r="D43" s="5"/>
      <c r="E43" s="5">
        <v>340</v>
      </c>
      <c r="F43" s="9">
        <f t="shared" si="6"/>
        <v>74031.69</v>
      </c>
      <c r="G43" s="17">
        <v>44131.69</v>
      </c>
      <c r="H43" s="17">
        <v>29900</v>
      </c>
      <c r="I43" s="17"/>
      <c r="J43" s="17"/>
      <c r="K43" s="17"/>
      <c r="L43" s="17"/>
      <c r="M43" s="17"/>
      <c r="N43" s="17"/>
      <c r="O43" s="16"/>
      <c r="P43" s="16"/>
      <c r="Q43" s="16"/>
      <c r="R43" s="17"/>
      <c r="S43" s="16"/>
      <c r="T43" s="16"/>
      <c r="U43" s="16"/>
      <c r="V43" s="16"/>
      <c r="W43" s="16"/>
      <c r="X43" s="16"/>
    </row>
    <row r="44" spans="1:24" s="13" customFormat="1" ht="39" x14ac:dyDescent="0.3">
      <c r="A44" s="18" t="s">
        <v>88</v>
      </c>
      <c r="B44" s="19" t="s">
        <v>89</v>
      </c>
      <c r="C44" s="20"/>
      <c r="D44" s="20"/>
      <c r="E44" s="18">
        <v>340</v>
      </c>
      <c r="F44" s="9">
        <f t="shared" si="6"/>
        <v>0</v>
      </c>
      <c r="G44" s="17"/>
      <c r="H44" s="17"/>
      <c r="I44" s="17"/>
      <c r="J44" s="17"/>
      <c r="K44" s="17"/>
      <c r="L44" s="17"/>
      <c r="M44" s="17"/>
      <c r="N44" s="17"/>
      <c r="O44" s="16"/>
      <c r="P44" s="16"/>
      <c r="Q44" s="16"/>
      <c r="R44" s="17"/>
      <c r="S44" s="16"/>
      <c r="T44" s="16"/>
      <c r="U44" s="16"/>
      <c r="V44" s="16"/>
      <c r="W44" s="16"/>
      <c r="X44" s="16"/>
    </row>
    <row r="45" spans="1:24" s="13" customFormat="1" x14ac:dyDescent="0.3">
      <c r="A45" s="5" t="s">
        <v>88</v>
      </c>
      <c r="B45" s="8" t="s">
        <v>90</v>
      </c>
      <c r="C45" s="5"/>
      <c r="D45" s="5"/>
      <c r="E45" s="5"/>
      <c r="F45" s="9">
        <f t="shared" si="6"/>
        <v>160130</v>
      </c>
      <c r="G45" s="17">
        <v>160130</v>
      </c>
      <c r="H45" s="17">
        <v>0</v>
      </c>
      <c r="I45" s="17"/>
      <c r="J45" s="17"/>
      <c r="K45" s="17"/>
      <c r="L45" s="17"/>
      <c r="M45" s="17"/>
      <c r="N45" s="17"/>
      <c r="O45" s="16"/>
      <c r="P45" s="16"/>
      <c r="Q45" s="16"/>
      <c r="R45" s="17"/>
      <c r="S45" s="16"/>
      <c r="T45" s="16"/>
      <c r="U45" s="16"/>
      <c r="V45" s="16"/>
      <c r="W45" s="16"/>
      <c r="X45" s="16"/>
    </row>
    <row r="46" spans="1:24" s="13" customFormat="1" x14ac:dyDescent="0.3">
      <c r="A46" s="5"/>
      <c r="B46" s="8" t="s">
        <v>83</v>
      </c>
      <c r="C46" s="5"/>
      <c r="D46" s="5"/>
      <c r="E46" s="5">
        <v>226</v>
      </c>
      <c r="F46" s="9">
        <f t="shared" si="6"/>
        <v>0</v>
      </c>
      <c r="G46" s="17"/>
      <c r="H46" s="17"/>
      <c r="I46" s="17"/>
      <c r="J46" s="17"/>
      <c r="K46" s="17"/>
      <c r="L46" s="17"/>
      <c r="M46" s="17"/>
      <c r="N46" s="17"/>
      <c r="O46" s="16"/>
      <c r="P46" s="16"/>
      <c r="Q46" s="16"/>
      <c r="R46" s="17"/>
      <c r="S46" s="16"/>
      <c r="T46" s="16"/>
      <c r="U46" s="16"/>
      <c r="V46" s="16"/>
      <c r="W46" s="16"/>
      <c r="X46" s="16"/>
    </row>
    <row r="47" spans="1:24" s="13" customFormat="1" x14ac:dyDescent="0.3">
      <c r="A47" s="5"/>
      <c r="B47" s="21" t="s">
        <v>87</v>
      </c>
      <c r="C47" s="22"/>
      <c r="D47" s="5"/>
      <c r="E47" s="5">
        <v>340</v>
      </c>
      <c r="F47" s="9">
        <f t="shared" si="6"/>
        <v>0</v>
      </c>
      <c r="G47" s="17"/>
      <c r="H47" s="17"/>
      <c r="I47" s="17"/>
      <c r="J47" s="17"/>
      <c r="K47" s="17"/>
      <c r="L47" s="17"/>
      <c r="M47" s="17"/>
      <c r="N47" s="17"/>
      <c r="O47" s="16"/>
      <c r="P47" s="16"/>
      <c r="Q47" s="16"/>
      <c r="R47" s="17"/>
      <c r="S47" s="16"/>
      <c r="T47" s="16"/>
      <c r="U47" s="16"/>
      <c r="V47" s="16"/>
      <c r="W47" s="16"/>
      <c r="X47" s="16"/>
    </row>
    <row r="48" spans="1:24" s="7" customFormat="1" x14ac:dyDescent="0.3">
      <c r="A48" s="23" t="s">
        <v>91</v>
      </c>
      <c r="B48" s="8" t="s">
        <v>32</v>
      </c>
      <c r="C48" s="5">
        <v>230</v>
      </c>
      <c r="D48" s="5">
        <v>850</v>
      </c>
      <c r="E48" s="5">
        <v>290</v>
      </c>
      <c r="F48" s="9">
        <f t="shared" si="6"/>
        <v>1829250.31</v>
      </c>
      <c r="G48" s="17">
        <v>1829250.31</v>
      </c>
      <c r="H48" s="17">
        <v>0</v>
      </c>
      <c r="I48" s="17"/>
      <c r="J48" s="17"/>
      <c r="K48" s="17"/>
      <c r="L48" s="17"/>
      <c r="M48" s="17"/>
      <c r="N48" s="17"/>
      <c r="O48" s="16"/>
      <c r="P48" s="16"/>
      <c r="Q48" s="16"/>
      <c r="R48" s="17">
        <v>0</v>
      </c>
      <c r="S48" s="16"/>
      <c r="T48" s="16"/>
      <c r="U48" s="16"/>
      <c r="V48" s="16"/>
      <c r="W48" s="16"/>
      <c r="X48" s="16"/>
    </row>
    <row r="49" spans="1:24" s="13" customFormat="1" x14ac:dyDescent="0.3">
      <c r="A49" s="23" t="s">
        <v>92</v>
      </c>
      <c r="B49" s="8" t="s">
        <v>93</v>
      </c>
      <c r="C49" s="5"/>
      <c r="D49" s="5"/>
      <c r="E49" s="5">
        <v>290</v>
      </c>
      <c r="F49" s="9">
        <f t="shared" si="6"/>
        <v>0</v>
      </c>
      <c r="G49" s="17"/>
      <c r="H49" s="17"/>
      <c r="I49" s="17"/>
      <c r="J49" s="17"/>
      <c r="K49" s="17"/>
      <c r="L49" s="17"/>
      <c r="M49" s="17"/>
      <c r="N49" s="17"/>
      <c r="O49" s="16"/>
      <c r="P49" s="16"/>
      <c r="Q49" s="16"/>
      <c r="R49" s="17">
        <v>0</v>
      </c>
      <c r="S49" s="16"/>
      <c r="T49" s="16"/>
      <c r="U49" s="16"/>
      <c r="V49" s="16"/>
      <c r="W49" s="16"/>
      <c r="X49" s="16"/>
    </row>
    <row r="50" spans="1:24" s="13" customFormat="1" x14ac:dyDescent="0.3">
      <c r="A50" s="23" t="s">
        <v>94</v>
      </c>
      <c r="B50" s="8" t="s">
        <v>95</v>
      </c>
      <c r="C50" s="5"/>
      <c r="D50" s="5"/>
      <c r="E50" s="5">
        <v>290</v>
      </c>
      <c r="F50" s="9">
        <f t="shared" si="6"/>
        <v>1829250.31</v>
      </c>
      <c r="G50" s="17">
        <v>1829250.31</v>
      </c>
      <c r="H50" s="17"/>
      <c r="I50" s="17"/>
      <c r="J50" s="17"/>
      <c r="K50" s="17"/>
      <c r="L50" s="17"/>
      <c r="M50" s="17"/>
      <c r="N50" s="17"/>
      <c r="O50" s="16"/>
      <c r="P50" s="16"/>
      <c r="Q50" s="16"/>
      <c r="R50" s="17">
        <v>0</v>
      </c>
      <c r="S50" s="16"/>
      <c r="T50" s="16"/>
      <c r="U50" s="16"/>
      <c r="V50" s="16"/>
      <c r="W50" s="16"/>
      <c r="X50" s="16"/>
    </row>
    <row r="51" spans="1:24" s="13" customFormat="1" x14ac:dyDescent="0.3">
      <c r="A51" s="23" t="s">
        <v>96</v>
      </c>
      <c r="B51" s="8" t="s">
        <v>97</v>
      </c>
      <c r="C51" s="5"/>
      <c r="D51" s="5"/>
      <c r="E51" s="5">
        <v>290</v>
      </c>
      <c r="F51" s="9">
        <f t="shared" si="6"/>
        <v>0</v>
      </c>
      <c r="G51" s="17"/>
      <c r="H51" s="17"/>
      <c r="I51" s="17"/>
      <c r="J51" s="17"/>
      <c r="K51" s="17"/>
      <c r="L51" s="17"/>
      <c r="M51" s="17"/>
      <c r="N51" s="17"/>
      <c r="O51" s="16"/>
      <c r="P51" s="16"/>
      <c r="Q51" s="16"/>
      <c r="R51" s="17">
        <v>0</v>
      </c>
      <c r="S51" s="16"/>
      <c r="T51" s="16"/>
      <c r="U51" s="16"/>
      <c r="V51" s="16"/>
      <c r="W51" s="16"/>
      <c r="X51" s="16"/>
    </row>
    <row r="52" spans="1:24" s="24" customFormat="1" ht="20.25" x14ac:dyDescent="0.3">
      <c r="A52" s="23" t="s">
        <v>25</v>
      </c>
      <c r="B52" s="8" t="s">
        <v>98</v>
      </c>
      <c r="C52" s="5"/>
      <c r="D52" s="5"/>
      <c r="E52" s="5"/>
      <c r="F52" s="9">
        <v>7200447.5899999999</v>
      </c>
      <c r="G52" s="15"/>
      <c r="H52" s="15"/>
      <c r="I52" s="15"/>
      <c r="J52" s="15"/>
      <c r="K52" s="15"/>
      <c r="L52" s="15"/>
      <c r="M52" s="15"/>
      <c r="N52" s="15">
        <v>622190</v>
      </c>
      <c r="O52" s="10">
        <v>6181026</v>
      </c>
      <c r="P52" s="10">
        <f>SUM(P53+P81)</f>
        <v>960</v>
      </c>
      <c r="Q52" s="10">
        <f>SUM(Q53+Q81)</f>
        <v>337000</v>
      </c>
      <c r="R52" s="10">
        <f>SUM(R53+R81)</f>
        <v>0</v>
      </c>
      <c r="S52" s="16">
        <f>SUM(S53+S81)</f>
        <v>59271.59</v>
      </c>
      <c r="T52" s="16"/>
      <c r="U52" s="16"/>
      <c r="V52" s="16"/>
      <c r="W52" s="16"/>
      <c r="X52" s="16"/>
    </row>
    <row r="53" spans="1:24" s="7" customFormat="1" ht="37.5" x14ac:dyDescent="0.3">
      <c r="A53" s="23" t="s">
        <v>27</v>
      </c>
      <c r="B53" s="8" t="s">
        <v>42</v>
      </c>
      <c r="C53" s="5"/>
      <c r="D53" s="5"/>
      <c r="E53" s="5"/>
      <c r="F53" s="9"/>
      <c r="G53" s="16"/>
      <c r="H53" s="16"/>
      <c r="I53" s="16"/>
      <c r="J53" s="16"/>
      <c r="K53" s="16"/>
      <c r="L53" s="16"/>
      <c r="M53" s="16"/>
      <c r="N53" s="16"/>
      <c r="O53" s="10"/>
      <c r="P53" s="10">
        <f>SUM(P54+P57+P62+P67+P74+P77)</f>
        <v>960</v>
      </c>
      <c r="Q53" s="10">
        <f>SUM(Q54+Q57+Q62+Q67+Q74+Q77)</f>
        <v>337000</v>
      </c>
      <c r="R53" s="10">
        <f>SUM(R54+R57+R62+R67+R74+R77)</f>
        <v>0</v>
      </c>
      <c r="S53" s="16">
        <f>SUM(S54+S57+S62+S67++S74++S77)</f>
        <v>59271.59</v>
      </c>
      <c r="T53" s="16"/>
      <c r="U53" s="16"/>
      <c r="V53" s="16"/>
      <c r="W53" s="16"/>
      <c r="X53" s="16"/>
    </row>
    <row r="54" spans="1:24" s="7" customFormat="1" x14ac:dyDescent="0.3">
      <c r="A54" s="23" t="s">
        <v>99</v>
      </c>
      <c r="B54" s="8" t="s">
        <v>100</v>
      </c>
      <c r="C54" s="5"/>
      <c r="D54" s="5"/>
      <c r="E54" s="5"/>
      <c r="F54" s="9">
        <f t="shared" si="6"/>
        <v>0</v>
      </c>
      <c r="G54" s="16"/>
      <c r="H54" s="16"/>
      <c r="I54" s="16"/>
      <c r="J54" s="16"/>
      <c r="K54" s="16"/>
      <c r="L54" s="16"/>
      <c r="M54" s="16"/>
      <c r="N54" s="16"/>
      <c r="O54" s="10">
        <f>SUM(O55:O56)</f>
        <v>0</v>
      </c>
      <c r="P54" s="10">
        <f t="shared" ref="P54:Q54" si="9">SUM(P55:P56)</f>
        <v>0</v>
      </c>
      <c r="Q54" s="10">
        <f t="shared" si="9"/>
        <v>0</v>
      </c>
      <c r="R54" s="10">
        <f>SUM(R55:R56)</f>
        <v>0</v>
      </c>
      <c r="S54" s="16">
        <f>SUM(S55:S56)</f>
        <v>0</v>
      </c>
      <c r="T54" s="16"/>
      <c r="U54" s="16"/>
      <c r="V54" s="16"/>
      <c r="W54" s="16"/>
      <c r="X54" s="16"/>
    </row>
    <row r="55" spans="1:24" s="7" customFormat="1" x14ac:dyDescent="0.3">
      <c r="A55" s="23" t="s">
        <v>101</v>
      </c>
      <c r="B55" s="8" t="s">
        <v>100</v>
      </c>
      <c r="C55" s="5">
        <v>260</v>
      </c>
      <c r="D55" s="5">
        <v>240</v>
      </c>
      <c r="E55" s="5">
        <v>225</v>
      </c>
      <c r="F55" s="9">
        <f t="shared" si="6"/>
        <v>0</v>
      </c>
      <c r="G55" s="16"/>
      <c r="H55" s="16"/>
      <c r="I55" s="16"/>
      <c r="J55" s="16"/>
      <c r="K55" s="16"/>
      <c r="L55" s="16"/>
      <c r="M55" s="16"/>
      <c r="N55" s="16"/>
      <c r="O55" s="10">
        <v>0</v>
      </c>
      <c r="P55" s="10">
        <v>0</v>
      </c>
      <c r="Q55" s="16"/>
      <c r="R55" s="10"/>
      <c r="S55" s="16">
        <v>0</v>
      </c>
      <c r="T55" s="16"/>
      <c r="U55" s="16"/>
      <c r="V55" s="16"/>
      <c r="W55" s="16"/>
      <c r="X55" s="16"/>
    </row>
    <row r="56" spans="1:24" s="7" customFormat="1" x14ac:dyDescent="0.3">
      <c r="A56" s="23" t="s">
        <v>101</v>
      </c>
      <c r="B56" s="8" t="s">
        <v>100</v>
      </c>
      <c r="C56" s="5">
        <v>260</v>
      </c>
      <c r="D56" s="5">
        <v>240</v>
      </c>
      <c r="E56" s="5">
        <v>310</v>
      </c>
      <c r="F56" s="9">
        <f t="shared" si="6"/>
        <v>0</v>
      </c>
      <c r="G56" s="16"/>
      <c r="H56" s="16"/>
      <c r="I56" s="16"/>
      <c r="J56" s="16"/>
      <c r="K56" s="16"/>
      <c r="L56" s="16"/>
      <c r="M56" s="16"/>
      <c r="N56" s="16"/>
      <c r="O56" s="10">
        <v>0</v>
      </c>
      <c r="P56" s="10">
        <v>0</v>
      </c>
      <c r="Q56" s="16"/>
      <c r="R56" s="10"/>
      <c r="S56" s="16">
        <v>0</v>
      </c>
      <c r="T56" s="16"/>
      <c r="U56" s="16"/>
      <c r="V56" s="16"/>
      <c r="W56" s="16"/>
      <c r="X56" s="16"/>
    </row>
    <row r="57" spans="1:24" s="7" customFormat="1" x14ac:dyDescent="0.3">
      <c r="A57" s="23" t="s">
        <v>102</v>
      </c>
      <c r="B57" s="8" t="s">
        <v>103</v>
      </c>
      <c r="C57" s="5"/>
      <c r="D57" s="5"/>
      <c r="E57" s="5"/>
      <c r="F57" s="9">
        <f>SUM(G57+H57+I57+K57+M57+O57+P57+Q57+R57+S57+T57+U57+V57+W57+X57)</f>
        <v>0</v>
      </c>
      <c r="G57" s="16"/>
      <c r="H57" s="16"/>
      <c r="I57" s="16"/>
      <c r="J57" s="16"/>
      <c r="K57" s="16"/>
      <c r="L57" s="16"/>
      <c r="M57" s="16"/>
      <c r="N57" s="16"/>
      <c r="O57" s="10"/>
      <c r="P57" s="10">
        <f>SUM(P58:P61)</f>
        <v>0</v>
      </c>
      <c r="Q57" s="10">
        <f>SUM(Q58:Q61)</f>
        <v>0</v>
      </c>
      <c r="R57" s="10">
        <f>SUM(R58:R61)</f>
        <v>0</v>
      </c>
      <c r="S57" s="16">
        <f>SUM(S58:S61)</f>
        <v>0</v>
      </c>
      <c r="T57" s="16"/>
      <c r="U57" s="16"/>
      <c r="V57" s="16"/>
      <c r="W57" s="16"/>
      <c r="X57" s="16"/>
    </row>
    <row r="58" spans="1:24" s="7" customFormat="1" x14ac:dyDescent="0.3">
      <c r="A58" s="23" t="s">
        <v>104</v>
      </c>
      <c r="B58" s="8" t="s">
        <v>105</v>
      </c>
      <c r="C58" s="5">
        <v>260</v>
      </c>
      <c r="D58" s="5">
        <v>240</v>
      </c>
      <c r="E58" s="5">
        <v>225</v>
      </c>
      <c r="F58" s="9">
        <f>SUM(G58+H58+I58+K58+M58+O58+P58+Q58+R58+S58+T58+U58+V58+W58+X58)</f>
        <v>5701024</v>
      </c>
      <c r="G58" s="16"/>
      <c r="H58" s="16"/>
      <c r="I58" s="16"/>
      <c r="J58" s="16"/>
      <c r="K58" s="16"/>
      <c r="L58" s="16"/>
      <c r="M58" s="16"/>
      <c r="N58" s="16"/>
      <c r="O58" s="10">
        <v>5701024</v>
      </c>
      <c r="P58" s="10">
        <v>0</v>
      </c>
      <c r="Q58" s="16"/>
      <c r="R58" s="16"/>
      <c r="S58" s="16">
        <v>0</v>
      </c>
      <c r="T58" s="16"/>
      <c r="U58" s="16"/>
      <c r="V58" s="16"/>
      <c r="W58" s="16"/>
      <c r="X58" s="16"/>
    </row>
    <row r="59" spans="1:24" s="7" customFormat="1" x14ac:dyDescent="0.3">
      <c r="A59" s="23" t="s">
        <v>104</v>
      </c>
      <c r="B59" s="8" t="s">
        <v>105</v>
      </c>
      <c r="C59" s="5">
        <v>260</v>
      </c>
      <c r="D59" s="5">
        <v>240</v>
      </c>
      <c r="E59" s="5">
        <v>226</v>
      </c>
      <c r="F59" s="9">
        <f>SUM(G59+H59+I59+K59+M59+O59+P59+Q59+R59+S59+T59+U59+V59+W59+X59)</f>
        <v>223348.48000000001</v>
      </c>
      <c r="G59" s="16"/>
      <c r="H59" s="16"/>
      <c r="I59" s="16"/>
      <c r="J59" s="16"/>
      <c r="K59" s="16"/>
      <c r="L59" s="16"/>
      <c r="M59" s="16"/>
      <c r="N59" s="16"/>
      <c r="O59" s="10">
        <v>223348.48000000001</v>
      </c>
      <c r="P59" s="10"/>
      <c r="Q59" s="16"/>
      <c r="R59" s="16"/>
      <c r="S59" s="16"/>
      <c r="T59" s="16"/>
      <c r="U59" s="16"/>
      <c r="V59" s="16"/>
      <c r="W59" s="16"/>
      <c r="X59" s="16"/>
    </row>
    <row r="60" spans="1:24" s="7" customFormat="1" x14ac:dyDescent="0.3">
      <c r="A60" s="23" t="s">
        <v>106</v>
      </c>
      <c r="B60" s="8" t="s">
        <v>107</v>
      </c>
      <c r="C60" s="5">
        <v>260</v>
      </c>
      <c r="D60" s="5">
        <v>240</v>
      </c>
      <c r="E60" s="5">
        <v>340</v>
      </c>
      <c r="F60" s="9">
        <f t="shared" si="6"/>
        <v>87353.52</v>
      </c>
      <c r="G60" s="16"/>
      <c r="H60" s="16"/>
      <c r="I60" s="16"/>
      <c r="J60" s="16"/>
      <c r="K60" s="16"/>
      <c r="L60" s="16"/>
      <c r="M60" s="16"/>
      <c r="N60" s="16"/>
      <c r="O60" s="10">
        <v>87353.52</v>
      </c>
      <c r="P60" s="10">
        <v>0</v>
      </c>
      <c r="Q60" s="16"/>
      <c r="R60" s="16"/>
      <c r="S60" s="16">
        <v>0</v>
      </c>
      <c r="T60" s="16"/>
      <c r="U60" s="16"/>
      <c r="V60" s="16"/>
      <c r="W60" s="16"/>
      <c r="X60" s="16"/>
    </row>
    <row r="61" spans="1:24" s="7" customFormat="1" x14ac:dyDescent="0.3">
      <c r="A61" s="23" t="s">
        <v>108</v>
      </c>
      <c r="B61" s="8" t="s">
        <v>109</v>
      </c>
      <c r="C61" s="5">
        <v>260</v>
      </c>
      <c r="D61" s="5">
        <v>240</v>
      </c>
      <c r="E61" s="5">
        <v>310</v>
      </c>
      <c r="F61" s="9">
        <f t="shared" si="6"/>
        <v>169300</v>
      </c>
      <c r="G61" s="16"/>
      <c r="H61" s="16"/>
      <c r="I61" s="16"/>
      <c r="J61" s="16"/>
      <c r="K61" s="16"/>
      <c r="L61" s="16"/>
      <c r="M61" s="16"/>
      <c r="N61" s="16"/>
      <c r="O61" s="10">
        <v>169300</v>
      </c>
      <c r="P61" s="10">
        <v>0</v>
      </c>
      <c r="Q61" s="16"/>
      <c r="R61" s="16"/>
      <c r="S61" s="16">
        <v>0</v>
      </c>
      <c r="T61" s="16"/>
      <c r="U61" s="16"/>
      <c r="V61" s="16"/>
      <c r="W61" s="16"/>
      <c r="X61" s="16"/>
    </row>
    <row r="62" spans="1:24" s="7" customFormat="1" x14ac:dyDescent="0.3">
      <c r="A62" s="25" t="s">
        <v>110</v>
      </c>
      <c r="B62" s="21" t="s">
        <v>111</v>
      </c>
      <c r="C62" s="5">
        <v>260</v>
      </c>
      <c r="D62" s="5">
        <v>240</v>
      </c>
      <c r="E62" s="22"/>
      <c r="F62" s="9">
        <f>SUM(G62+H62+I62+K62+M62+O62+P62+Q62+R62+S62+T62+U62+V62+W62+X62)</f>
        <v>0</v>
      </c>
      <c r="G62" s="16"/>
      <c r="H62" s="16"/>
      <c r="I62" s="16"/>
      <c r="J62" s="16"/>
      <c r="K62" s="16"/>
      <c r="L62" s="16"/>
      <c r="M62" s="16"/>
      <c r="N62" s="16"/>
      <c r="O62" s="10"/>
      <c r="P62" s="10">
        <f>SUM(P63:P66)</f>
        <v>0</v>
      </c>
      <c r="Q62" s="10">
        <f>SUM(Q64:Q66)</f>
        <v>0</v>
      </c>
      <c r="R62" s="10">
        <f>SUM(R64:R66)</f>
        <v>0</v>
      </c>
      <c r="S62" s="16">
        <f>SUM(S64:S66)</f>
        <v>0</v>
      </c>
      <c r="T62" s="16"/>
      <c r="U62" s="16"/>
      <c r="V62" s="16"/>
      <c r="W62" s="16"/>
      <c r="X62" s="16"/>
    </row>
    <row r="63" spans="1:24" s="7" customFormat="1" ht="39" x14ac:dyDescent="0.3">
      <c r="A63" s="26" t="s">
        <v>112</v>
      </c>
      <c r="B63" s="27" t="s">
        <v>113</v>
      </c>
      <c r="C63" s="20">
        <v>260</v>
      </c>
      <c r="D63" s="20">
        <v>240</v>
      </c>
      <c r="E63" s="28">
        <v>225</v>
      </c>
      <c r="F63" s="9">
        <f>SUM(G63+H63+I63+K63+M63+O63+P63+Q63+R63+S63+T63+U63+V63+W63+X63)</f>
        <v>0</v>
      </c>
      <c r="G63" s="16"/>
      <c r="H63" s="16"/>
      <c r="I63" s="16"/>
      <c r="J63" s="16"/>
      <c r="K63" s="16"/>
      <c r="L63" s="16"/>
      <c r="M63" s="16"/>
      <c r="N63" s="16"/>
      <c r="O63" s="10"/>
      <c r="P63" s="10"/>
      <c r="Q63" s="10"/>
      <c r="R63" s="10"/>
      <c r="S63" s="16"/>
      <c r="T63" s="16"/>
      <c r="U63" s="16"/>
      <c r="V63" s="16"/>
      <c r="W63" s="16"/>
      <c r="X63" s="16"/>
    </row>
    <row r="64" spans="1:24" s="7" customFormat="1" ht="37.5" x14ac:dyDescent="0.3">
      <c r="A64" s="25" t="s">
        <v>114</v>
      </c>
      <c r="B64" s="21" t="s">
        <v>115</v>
      </c>
      <c r="C64" s="5">
        <v>260</v>
      </c>
      <c r="D64" s="5">
        <v>240</v>
      </c>
      <c r="E64" s="22">
        <v>225</v>
      </c>
      <c r="F64" s="9">
        <f>SUM(G64+H64+I64+K64+M64+O64+P64+Q64+R64+S64+T64+U64+V64+W64+X64)</f>
        <v>0</v>
      </c>
      <c r="G64" s="16"/>
      <c r="H64" s="16"/>
      <c r="I64" s="16"/>
      <c r="J64" s="16"/>
      <c r="K64" s="16"/>
      <c r="L64" s="16"/>
      <c r="M64" s="16"/>
      <c r="N64" s="16"/>
      <c r="O64" s="10"/>
      <c r="P64" s="10">
        <v>0</v>
      </c>
      <c r="Q64" s="16"/>
      <c r="R64" s="16"/>
      <c r="S64" s="16">
        <v>0</v>
      </c>
      <c r="T64" s="16"/>
      <c r="U64" s="16"/>
      <c r="V64" s="16"/>
      <c r="W64" s="16"/>
      <c r="X64" s="16"/>
    </row>
    <row r="65" spans="1:24" s="7" customFormat="1" ht="37.5" x14ac:dyDescent="0.3">
      <c r="A65" s="25" t="s">
        <v>116</v>
      </c>
      <c r="B65" s="21" t="s">
        <v>117</v>
      </c>
      <c r="C65" s="5">
        <v>260</v>
      </c>
      <c r="D65" s="5">
        <v>240</v>
      </c>
      <c r="E65" s="22">
        <v>226</v>
      </c>
      <c r="F65" s="9">
        <f>SUM(G65+H65+I65+K65+M65+O65+P65+Q65+R65+S65+T65+U65+V65+W65+X65)</f>
        <v>0</v>
      </c>
      <c r="G65" s="16"/>
      <c r="H65" s="16"/>
      <c r="I65" s="16"/>
      <c r="J65" s="16"/>
      <c r="K65" s="16"/>
      <c r="L65" s="16"/>
      <c r="M65" s="16"/>
      <c r="N65" s="16"/>
      <c r="O65" s="10"/>
      <c r="P65" s="10"/>
      <c r="Q65" s="16"/>
      <c r="R65" s="16"/>
      <c r="S65" s="16"/>
      <c r="T65" s="16"/>
      <c r="U65" s="16"/>
      <c r="V65" s="16"/>
      <c r="W65" s="16"/>
      <c r="X65" s="16"/>
    </row>
    <row r="66" spans="1:24" s="7" customFormat="1" ht="37.5" x14ac:dyDescent="0.3">
      <c r="A66" s="25" t="s">
        <v>118</v>
      </c>
      <c r="B66" s="8" t="s">
        <v>119</v>
      </c>
      <c r="C66" s="5">
        <v>260</v>
      </c>
      <c r="D66" s="5">
        <v>240</v>
      </c>
      <c r="E66" s="22">
        <v>226</v>
      </c>
      <c r="F66" s="9">
        <f t="shared" ref="F66:F85" si="10">SUM(G66+H66+I66+K66+M66+O66+P66+Q66+R66+S66+T66+U66+V66+W66+X66)</f>
        <v>0</v>
      </c>
      <c r="G66" s="16"/>
      <c r="H66" s="16"/>
      <c r="I66" s="16"/>
      <c r="J66" s="16"/>
      <c r="K66" s="16"/>
      <c r="L66" s="16"/>
      <c r="M66" s="16"/>
      <c r="N66" s="16"/>
      <c r="O66" s="10"/>
      <c r="P66" s="10">
        <v>0</v>
      </c>
      <c r="Q66" s="16"/>
      <c r="R66" s="16"/>
      <c r="S66" s="16">
        <v>0</v>
      </c>
      <c r="T66" s="16"/>
      <c r="U66" s="16"/>
      <c r="V66" s="16"/>
      <c r="W66" s="16"/>
      <c r="X66" s="16"/>
    </row>
    <row r="67" spans="1:24" s="7" customFormat="1" ht="37.5" x14ac:dyDescent="0.3">
      <c r="A67" s="25" t="s">
        <v>120</v>
      </c>
      <c r="B67" s="21" t="s">
        <v>121</v>
      </c>
      <c r="C67" s="22"/>
      <c r="D67" s="22"/>
      <c r="E67" s="5"/>
      <c r="F67" s="9"/>
      <c r="G67" s="16"/>
      <c r="H67" s="16"/>
      <c r="I67" s="16"/>
      <c r="J67" s="16"/>
      <c r="K67" s="16"/>
      <c r="L67" s="16"/>
      <c r="M67" s="16"/>
      <c r="N67" s="16"/>
      <c r="O67" s="10"/>
      <c r="P67" s="10">
        <f>SUM(P68:P73)</f>
        <v>960</v>
      </c>
      <c r="Q67" s="10">
        <f>SUM(Q68:Q73)</f>
        <v>337000</v>
      </c>
      <c r="R67" s="10">
        <f>SUM(R68:R73)</f>
        <v>0</v>
      </c>
      <c r="S67" s="16">
        <f>SUM(S68:S73)</f>
        <v>25871.59</v>
      </c>
      <c r="T67" s="16"/>
      <c r="U67" s="16"/>
      <c r="V67" s="16"/>
      <c r="W67" s="16"/>
      <c r="X67" s="16"/>
    </row>
    <row r="68" spans="1:24" s="7" customFormat="1" ht="56.25" x14ac:dyDescent="0.3">
      <c r="A68" s="25" t="s">
        <v>122</v>
      </c>
      <c r="B68" s="8" t="s">
        <v>123</v>
      </c>
      <c r="C68" s="22">
        <v>220</v>
      </c>
      <c r="D68" s="22">
        <v>112</v>
      </c>
      <c r="E68" s="5">
        <v>212</v>
      </c>
      <c r="F68" s="9">
        <v>20830.650000000001</v>
      </c>
      <c r="G68" s="16"/>
      <c r="H68" s="16"/>
      <c r="I68" s="16"/>
      <c r="J68" s="16"/>
      <c r="K68" s="16"/>
      <c r="L68" s="16"/>
      <c r="M68" s="16"/>
      <c r="N68" s="16"/>
      <c r="O68" s="10"/>
      <c r="P68" s="10">
        <v>960</v>
      </c>
      <c r="Q68" s="16"/>
      <c r="R68" s="16"/>
      <c r="S68" s="16">
        <v>19870.650000000001</v>
      </c>
      <c r="T68" s="16"/>
      <c r="U68" s="16"/>
      <c r="V68" s="16"/>
      <c r="W68" s="16"/>
      <c r="X68" s="16"/>
    </row>
    <row r="69" spans="1:24" s="7" customFormat="1" ht="56.25" x14ac:dyDescent="0.3">
      <c r="A69" s="25" t="s">
        <v>122</v>
      </c>
      <c r="B69" s="8" t="s">
        <v>123</v>
      </c>
      <c r="C69" s="22">
        <v>220</v>
      </c>
      <c r="D69" s="22">
        <v>112</v>
      </c>
      <c r="E69" s="5">
        <v>213</v>
      </c>
      <c r="F69" s="9">
        <v>6000.94</v>
      </c>
      <c r="G69" s="16"/>
      <c r="H69" s="16"/>
      <c r="I69" s="16"/>
      <c r="J69" s="16"/>
      <c r="K69" s="16"/>
      <c r="L69" s="16"/>
      <c r="M69" s="16"/>
      <c r="N69" s="16"/>
      <c r="O69" s="10"/>
      <c r="P69" s="10"/>
      <c r="Q69" s="10"/>
      <c r="R69" s="17"/>
      <c r="S69" s="16">
        <v>6000.94</v>
      </c>
      <c r="T69" s="16"/>
      <c r="U69" s="16"/>
      <c r="V69" s="16"/>
      <c r="W69" s="16"/>
      <c r="X69" s="16"/>
    </row>
    <row r="70" spans="1:24" s="7" customFormat="1" ht="56.25" x14ac:dyDescent="0.3">
      <c r="A70" s="25" t="s">
        <v>122</v>
      </c>
      <c r="B70" s="8" t="s">
        <v>123</v>
      </c>
      <c r="C70" s="22">
        <v>260</v>
      </c>
      <c r="D70" s="22">
        <v>240</v>
      </c>
      <c r="E70" s="5">
        <v>340</v>
      </c>
      <c r="F70" s="9">
        <v>959190</v>
      </c>
      <c r="G70" s="16"/>
      <c r="H70" s="16"/>
      <c r="I70" s="16"/>
      <c r="J70" s="16"/>
      <c r="K70" s="16"/>
      <c r="L70" s="16"/>
      <c r="M70" s="16"/>
      <c r="N70" s="16">
        <v>622190</v>
      </c>
      <c r="O70" s="10"/>
      <c r="P70" s="10"/>
      <c r="Q70" s="10">
        <v>337000</v>
      </c>
      <c r="R70" s="17"/>
      <c r="S70" s="16"/>
      <c r="T70" s="16"/>
      <c r="U70" s="16"/>
      <c r="V70" s="16"/>
      <c r="W70" s="16"/>
      <c r="X70" s="16"/>
    </row>
    <row r="71" spans="1:24" s="7" customFormat="1" ht="56.25" x14ac:dyDescent="0.3">
      <c r="A71" s="25" t="s">
        <v>124</v>
      </c>
      <c r="B71" s="21" t="s">
        <v>125</v>
      </c>
      <c r="C71" s="22">
        <v>260</v>
      </c>
      <c r="D71" s="22">
        <v>240</v>
      </c>
      <c r="E71" s="5">
        <v>222</v>
      </c>
      <c r="F71" s="9">
        <f t="shared" si="10"/>
        <v>0</v>
      </c>
      <c r="G71" s="16"/>
      <c r="H71" s="16"/>
      <c r="I71" s="16"/>
      <c r="J71" s="16"/>
      <c r="K71" s="16"/>
      <c r="L71" s="16"/>
      <c r="M71" s="16"/>
      <c r="N71" s="16"/>
      <c r="O71" s="10"/>
      <c r="P71" s="10"/>
      <c r="Q71" s="16"/>
      <c r="R71" s="16"/>
      <c r="S71" s="16"/>
      <c r="T71" s="16"/>
      <c r="U71" s="16"/>
      <c r="V71" s="16"/>
      <c r="W71" s="16"/>
      <c r="X71" s="16"/>
    </row>
    <row r="72" spans="1:24" s="7" customFormat="1" ht="56.25" x14ac:dyDescent="0.3">
      <c r="A72" s="25" t="s">
        <v>124</v>
      </c>
      <c r="B72" s="21" t="s">
        <v>125</v>
      </c>
      <c r="C72" s="22">
        <v>260</v>
      </c>
      <c r="D72" s="22">
        <v>240</v>
      </c>
      <c r="E72" s="5">
        <v>225</v>
      </c>
      <c r="F72" s="9">
        <f t="shared" si="10"/>
        <v>0</v>
      </c>
      <c r="G72" s="16"/>
      <c r="H72" s="16"/>
      <c r="I72" s="16"/>
      <c r="J72" s="16"/>
      <c r="K72" s="16"/>
      <c r="L72" s="16"/>
      <c r="M72" s="16"/>
      <c r="N72" s="16"/>
      <c r="O72" s="10"/>
      <c r="P72" s="10"/>
      <c r="Q72" s="16"/>
      <c r="R72" s="16"/>
      <c r="S72" s="16"/>
      <c r="T72" s="16"/>
      <c r="U72" s="16"/>
      <c r="V72" s="16"/>
      <c r="W72" s="16"/>
      <c r="X72" s="16"/>
    </row>
    <row r="73" spans="1:24" s="7" customFormat="1" ht="56.25" x14ac:dyDescent="0.3">
      <c r="A73" s="25" t="s">
        <v>124</v>
      </c>
      <c r="B73" s="21" t="s">
        <v>125</v>
      </c>
      <c r="C73" s="22">
        <v>260</v>
      </c>
      <c r="D73" s="22">
        <v>240</v>
      </c>
      <c r="E73" s="5">
        <v>340</v>
      </c>
      <c r="F73" s="9">
        <f t="shared" si="10"/>
        <v>0</v>
      </c>
      <c r="G73" s="16"/>
      <c r="H73" s="16"/>
      <c r="I73" s="16"/>
      <c r="J73" s="16"/>
      <c r="K73" s="16"/>
      <c r="L73" s="16"/>
      <c r="M73" s="16"/>
      <c r="N73" s="16"/>
      <c r="O73" s="10"/>
      <c r="P73" s="10"/>
      <c r="Q73" s="16"/>
      <c r="R73" s="16"/>
      <c r="S73" s="16"/>
      <c r="T73" s="16"/>
      <c r="U73" s="16"/>
      <c r="V73" s="16"/>
      <c r="W73" s="16"/>
      <c r="X73" s="16"/>
    </row>
    <row r="74" spans="1:24" s="7" customFormat="1" ht="37.5" x14ac:dyDescent="0.3">
      <c r="A74" s="25" t="s">
        <v>126</v>
      </c>
      <c r="B74" s="21" t="s">
        <v>127</v>
      </c>
      <c r="C74" s="5"/>
      <c r="D74" s="22"/>
      <c r="E74" s="5"/>
      <c r="F74" s="9">
        <f t="shared" si="10"/>
        <v>33400</v>
      </c>
      <c r="G74" s="16"/>
      <c r="H74" s="16"/>
      <c r="I74" s="16"/>
      <c r="J74" s="16"/>
      <c r="K74" s="16"/>
      <c r="L74" s="16"/>
      <c r="M74" s="16"/>
      <c r="N74" s="16"/>
      <c r="O74" s="10"/>
      <c r="P74" s="10">
        <f>SUM(P75:P76)</f>
        <v>0</v>
      </c>
      <c r="Q74" s="16"/>
      <c r="R74" s="16"/>
      <c r="S74" s="16">
        <f>SUM(S75:S76)</f>
        <v>33400</v>
      </c>
      <c r="T74" s="16"/>
      <c r="U74" s="16"/>
      <c r="V74" s="16"/>
      <c r="W74" s="16"/>
      <c r="X74" s="16"/>
    </row>
    <row r="75" spans="1:24" s="7" customFormat="1" ht="37.5" x14ac:dyDescent="0.3">
      <c r="A75" s="25" t="s">
        <v>128</v>
      </c>
      <c r="B75" s="21" t="s">
        <v>129</v>
      </c>
      <c r="C75" s="22">
        <v>260</v>
      </c>
      <c r="D75" s="22">
        <v>240</v>
      </c>
      <c r="E75" s="5">
        <v>340</v>
      </c>
      <c r="F75" s="9">
        <f t="shared" si="10"/>
        <v>4800</v>
      </c>
      <c r="G75" s="16"/>
      <c r="H75" s="16"/>
      <c r="I75" s="16"/>
      <c r="J75" s="16"/>
      <c r="K75" s="16"/>
      <c r="L75" s="16"/>
      <c r="M75" s="16"/>
      <c r="N75" s="16"/>
      <c r="O75" s="10"/>
      <c r="P75" s="10">
        <v>0</v>
      </c>
      <c r="Q75" s="16"/>
      <c r="R75" s="16"/>
      <c r="S75" s="16">
        <v>4800</v>
      </c>
      <c r="T75" s="16"/>
      <c r="U75" s="16"/>
      <c r="V75" s="16"/>
      <c r="W75" s="16"/>
      <c r="X75" s="16"/>
    </row>
    <row r="76" spans="1:24" s="7" customFormat="1" ht="37.5" x14ac:dyDescent="0.3">
      <c r="A76" s="25" t="s">
        <v>130</v>
      </c>
      <c r="B76" s="8" t="s">
        <v>131</v>
      </c>
      <c r="C76" s="22">
        <v>260</v>
      </c>
      <c r="D76" s="22">
        <v>240</v>
      </c>
      <c r="E76" s="5">
        <v>225</v>
      </c>
      <c r="F76" s="9">
        <f t="shared" si="10"/>
        <v>28600</v>
      </c>
      <c r="G76" s="16"/>
      <c r="H76" s="16"/>
      <c r="I76" s="16"/>
      <c r="J76" s="16"/>
      <c r="K76" s="16"/>
      <c r="L76" s="16"/>
      <c r="M76" s="16"/>
      <c r="N76" s="16"/>
      <c r="O76" s="10"/>
      <c r="P76" s="10">
        <v>0</v>
      </c>
      <c r="Q76" s="16"/>
      <c r="R76" s="16"/>
      <c r="S76" s="16">
        <v>28600</v>
      </c>
      <c r="T76" s="16"/>
      <c r="U76" s="16"/>
      <c r="V76" s="16"/>
      <c r="W76" s="16"/>
      <c r="X76" s="16"/>
    </row>
    <row r="77" spans="1:24" s="7" customFormat="1" ht="37.5" x14ac:dyDescent="0.3">
      <c r="A77" s="25" t="s">
        <v>132</v>
      </c>
      <c r="B77" s="21" t="s">
        <v>133</v>
      </c>
      <c r="C77" s="5"/>
      <c r="D77" s="5"/>
      <c r="E77" s="22"/>
      <c r="F77" s="9"/>
      <c r="G77" s="16"/>
      <c r="H77" s="16"/>
      <c r="I77" s="16"/>
      <c r="J77" s="16"/>
      <c r="K77" s="16"/>
      <c r="L77" s="16"/>
      <c r="M77" s="16"/>
      <c r="N77" s="16"/>
      <c r="O77" s="10"/>
      <c r="P77" s="10">
        <f>SUM(P78:P80)</f>
        <v>0</v>
      </c>
      <c r="Q77" s="10">
        <f>SUM(Q78:Q80)</f>
        <v>0</v>
      </c>
      <c r="R77" s="16"/>
      <c r="S77" s="16">
        <f t="shared" ref="S77" si="11">SUM(S78)</f>
        <v>0</v>
      </c>
      <c r="T77" s="16"/>
      <c r="U77" s="16"/>
      <c r="V77" s="16"/>
      <c r="W77" s="16"/>
      <c r="X77" s="16"/>
    </row>
    <row r="78" spans="1:24" s="7" customFormat="1" ht="37.5" x14ac:dyDescent="0.3">
      <c r="A78" s="25" t="s">
        <v>132</v>
      </c>
      <c r="B78" s="21" t="s">
        <v>133</v>
      </c>
      <c r="C78" s="5">
        <v>220</v>
      </c>
      <c r="D78" s="5">
        <v>112</v>
      </c>
      <c r="E78" s="22">
        <v>212</v>
      </c>
      <c r="F78" s="9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6"/>
      <c r="S78" s="16">
        <v>0</v>
      </c>
      <c r="T78" s="16"/>
      <c r="U78" s="16"/>
      <c r="V78" s="16"/>
      <c r="W78" s="16"/>
      <c r="X78" s="16"/>
    </row>
    <row r="79" spans="1:24" s="7" customFormat="1" ht="37.5" x14ac:dyDescent="0.3">
      <c r="A79" s="25" t="s">
        <v>132</v>
      </c>
      <c r="B79" s="21" t="s">
        <v>134</v>
      </c>
      <c r="C79" s="5">
        <v>260</v>
      </c>
      <c r="D79" s="5">
        <v>240</v>
      </c>
      <c r="E79" s="22">
        <v>226</v>
      </c>
      <c r="F79" s="9">
        <f t="shared" si="10"/>
        <v>0</v>
      </c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6"/>
      <c r="S79" s="16"/>
      <c r="T79" s="16"/>
      <c r="U79" s="16"/>
      <c r="V79" s="16"/>
      <c r="W79" s="16"/>
      <c r="X79" s="16"/>
    </row>
    <row r="80" spans="1:24" s="7" customFormat="1" ht="37.5" x14ac:dyDescent="0.3">
      <c r="A80" s="25" t="s">
        <v>132</v>
      </c>
      <c r="B80" s="21" t="s">
        <v>135</v>
      </c>
      <c r="C80" s="5">
        <v>260</v>
      </c>
      <c r="D80" s="5">
        <v>240</v>
      </c>
      <c r="E80" s="22">
        <v>340</v>
      </c>
      <c r="F80" s="9">
        <f t="shared" si="10"/>
        <v>0</v>
      </c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6"/>
      <c r="S80" s="16"/>
      <c r="T80" s="16"/>
      <c r="U80" s="16"/>
      <c r="V80" s="16"/>
      <c r="W80" s="16"/>
      <c r="X80" s="16"/>
    </row>
    <row r="81" spans="1:24" s="7" customFormat="1" ht="56.25" x14ac:dyDescent="0.3">
      <c r="A81" s="5" t="s">
        <v>136</v>
      </c>
      <c r="B81" s="8" t="s">
        <v>46</v>
      </c>
      <c r="C81" s="5"/>
      <c r="D81" s="5"/>
      <c r="E81" s="5"/>
      <c r="F81" s="9">
        <f t="shared" si="10"/>
        <v>0</v>
      </c>
      <c r="G81" s="16"/>
      <c r="H81" s="16"/>
      <c r="I81" s="16"/>
      <c r="J81" s="16"/>
      <c r="K81" s="16"/>
      <c r="L81" s="16"/>
      <c r="M81" s="16"/>
      <c r="N81" s="16"/>
      <c r="O81" s="10">
        <f>SUM(O82:O83)</f>
        <v>0</v>
      </c>
      <c r="P81" s="10">
        <f>SUM(P82:P83)</f>
        <v>0</v>
      </c>
      <c r="Q81" s="16"/>
      <c r="R81" s="16"/>
      <c r="S81" s="16">
        <f>SUM(S82:S83)</f>
        <v>0</v>
      </c>
      <c r="T81" s="16"/>
      <c r="U81" s="16"/>
      <c r="V81" s="16"/>
      <c r="W81" s="16"/>
      <c r="X81" s="16"/>
    </row>
    <row r="82" spans="1:24" s="7" customFormat="1" ht="37.5" x14ac:dyDescent="0.3">
      <c r="A82" s="23" t="s">
        <v>137</v>
      </c>
      <c r="B82" s="8" t="s">
        <v>138</v>
      </c>
      <c r="C82" s="22">
        <v>260</v>
      </c>
      <c r="D82" s="22">
        <v>240</v>
      </c>
      <c r="E82" s="5">
        <v>226</v>
      </c>
      <c r="F82" s="9">
        <f t="shared" si="10"/>
        <v>0</v>
      </c>
      <c r="G82" s="16"/>
      <c r="H82" s="16"/>
      <c r="I82" s="16"/>
      <c r="J82" s="16"/>
      <c r="K82" s="16"/>
      <c r="L82" s="16"/>
      <c r="M82" s="16"/>
      <c r="N82" s="16"/>
      <c r="O82" s="10"/>
      <c r="P82" s="10">
        <v>0</v>
      </c>
      <c r="Q82" s="16"/>
      <c r="R82" s="16"/>
      <c r="S82" s="16">
        <v>0</v>
      </c>
      <c r="T82" s="16"/>
      <c r="U82" s="16"/>
      <c r="V82" s="16"/>
      <c r="W82" s="16"/>
      <c r="X82" s="16"/>
    </row>
    <row r="83" spans="1:24" s="7" customFormat="1" ht="37.5" x14ac:dyDescent="0.3">
      <c r="A83" s="23" t="s">
        <v>137</v>
      </c>
      <c r="B83" s="8" t="s">
        <v>138</v>
      </c>
      <c r="C83" s="22">
        <v>260</v>
      </c>
      <c r="D83" s="22">
        <v>240</v>
      </c>
      <c r="E83" s="5">
        <v>310</v>
      </c>
      <c r="F83" s="9">
        <f t="shared" si="10"/>
        <v>0</v>
      </c>
      <c r="G83" s="16"/>
      <c r="H83" s="16"/>
      <c r="I83" s="16"/>
      <c r="J83" s="16"/>
      <c r="K83" s="16"/>
      <c r="L83" s="16"/>
      <c r="M83" s="16"/>
      <c r="N83" s="16"/>
      <c r="O83" s="10"/>
      <c r="P83" s="10">
        <v>0</v>
      </c>
      <c r="Q83" s="16"/>
      <c r="R83" s="16"/>
      <c r="S83" s="16">
        <v>0</v>
      </c>
      <c r="T83" s="16"/>
      <c r="U83" s="16"/>
      <c r="V83" s="16"/>
      <c r="W83" s="16"/>
      <c r="X83" s="16"/>
    </row>
    <row r="84" spans="1:24" s="7" customFormat="1" ht="37.5" x14ac:dyDescent="0.3">
      <c r="A84" s="14" t="s">
        <v>139</v>
      </c>
      <c r="B84" s="8" t="s">
        <v>56</v>
      </c>
      <c r="C84" s="5"/>
      <c r="D84" s="5"/>
      <c r="E84" s="5"/>
      <c r="F84" s="9">
        <f t="shared" si="10"/>
        <v>0</v>
      </c>
      <c r="G84" s="16"/>
      <c r="H84" s="16"/>
      <c r="I84" s="16"/>
      <c r="J84" s="16"/>
      <c r="K84" s="16"/>
      <c r="L84" s="16"/>
      <c r="M84" s="16"/>
      <c r="N84" s="16"/>
      <c r="O84" s="10">
        <f>O85</f>
        <v>0</v>
      </c>
      <c r="P84" s="10">
        <v>0</v>
      </c>
      <c r="Q84" s="16"/>
      <c r="R84" s="16"/>
      <c r="S84" s="16">
        <v>0</v>
      </c>
      <c r="T84" s="16"/>
      <c r="U84" s="16"/>
      <c r="V84" s="16"/>
      <c r="W84" s="16"/>
      <c r="X84" s="16"/>
    </row>
    <row r="85" spans="1:24" s="7" customFormat="1" ht="37.5" x14ac:dyDescent="0.3">
      <c r="A85" s="14" t="s">
        <v>140</v>
      </c>
      <c r="B85" s="8" t="s">
        <v>141</v>
      </c>
      <c r="C85" s="29">
        <v>260</v>
      </c>
      <c r="D85" s="29">
        <v>240</v>
      </c>
      <c r="E85" s="29">
        <v>310</v>
      </c>
      <c r="F85" s="9">
        <f t="shared" si="10"/>
        <v>0</v>
      </c>
      <c r="G85" s="16"/>
      <c r="H85" s="16"/>
      <c r="I85" s="16"/>
      <c r="J85" s="16"/>
      <c r="K85" s="16"/>
      <c r="L85" s="16"/>
      <c r="M85" s="16"/>
      <c r="N85" s="16"/>
      <c r="O85" s="10"/>
      <c r="P85" s="10">
        <v>0</v>
      </c>
      <c r="Q85" s="16"/>
      <c r="R85" s="16"/>
      <c r="S85" s="16">
        <v>0</v>
      </c>
      <c r="T85" s="16"/>
      <c r="U85" s="16"/>
      <c r="V85" s="16"/>
      <c r="W85" s="16"/>
      <c r="X85" s="16"/>
    </row>
    <row r="86" spans="1:24" s="31" customFormat="1" x14ac:dyDescent="0.25">
      <c r="A86" s="23"/>
      <c r="B86" s="30" t="s">
        <v>142</v>
      </c>
      <c r="C86" s="5"/>
      <c r="D86" s="5"/>
      <c r="E86" s="5"/>
      <c r="F86" s="12">
        <v>7200447.5899999999</v>
      </c>
      <c r="G86" s="12">
        <f t="shared" ref="G86:N86" si="12">G87+G91+G93+G95+G98</f>
        <v>0</v>
      </c>
      <c r="H86" s="12">
        <f t="shared" si="12"/>
        <v>0</v>
      </c>
      <c r="I86" s="12">
        <f t="shared" si="12"/>
        <v>0</v>
      </c>
      <c r="J86" s="12">
        <f t="shared" si="12"/>
        <v>0</v>
      </c>
      <c r="K86" s="12">
        <f t="shared" si="12"/>
        <v>0</v>
      </c>
      <c r="L86" s="12">
        <f t="shared" si="12"/>
        <v>0</v>
      </c>
      <c r="M86" s="12">
        <f t="shared" si="12"/>
        <v>0</v>
      </c>
      <c r="N86" s="12">
        <f t="shared" si="12"/>
        <v>622190</v>
      </c>
      <c r="O86" s="12">
        <f>O87+O91+O93+O95+O98</f>
        <v>6181026</v>
      </c>
      <c r="P86" s="12">
        <f t="shared" ref="P86:R86" si="13">P87+P91+P93+P95+P98</f>
        <v>960</v>
      </c>
      <c r="Q86" s="12">
        <f t="shared" si="13"/>
        <v>337000</v>
      </c>
      <c r="R86" s="12">
        <f t="shared" si="13"/>
        <v>0</v>
      </c>
      <c r="S86" s="12">
        <f>S87+S91+S93+S95+S98</f>
        <v>59271.590000000004</v>
      </c>
      <c r="T86" s="12"/>
      <c r="U86" s="12"/>
      <c r="V86" s="12"/>
      <c r="W86" s="12"/>
      <c r="X86" s="12"/>
    </row>
    <row r="87" spans="1:24" s="13" customFormat="1" x14ac:dyDescent="0.3">
      <c r="A87" s="23" t="s">
        <v>23</v>
      </c>
      <c r="B87" s="8" t="s">
        <v>65</v>
      </c>
      <c r="C87" s="5">
        <v>210</v>
      </c>
      <c r="D87" s="5">
        <v>100</v>
      </c>
      <c r="E87" s="5"/>
      <c r="F87" s="9">
        <f t="shared" ref="F87:F110" si="14">SUM(G87+H87+I87+K87+M87+O87+P87+Q87+R87+S87+T87+U87+V87+W87+X87)</f>
        <v>0</v>
      </c>
      <c r="G87" s="12">
        <f t="shared" ref="G87:N87" si="15">SUM(G88)</f>
        <v>0</v>
      </c>
      <c r="H87" s="12">
        <f t="shared" si="15"/>
        <v>0</v>
      </c>
      <c r="I87" s="12">
        <f t="shared" si="15"/>
        <v>0</v>
      </c>
      <c r="J87" s="12">
        <f t="shared" si="15"/>
        <v>0</v>
      </c>
      <c r="K87" s="12">
        <f t="shared" si="15"/>
        <v>0</v>
      </c>
      <c r="L87" s="12">
        <f t="shared" si="15"/>
        <v>0</v>
      </c>
      <c r="M87" s="12">
        <f t="shared" si="15"/>
        <v>0</v>
      </c>
      <c r="N87" s="12">
        <f t="shared" si="15"/>
        <v>0</v>
      </c>
      <c r="O87" s="12">
        <f>SUM(O88)</f>
        <v>0</v>
      </c>
      <c r="P87" s="12">
        <f t="shared" ref="P87:S87" si="16">SUM(P88)</f>
        <v>0</v>
      </c>
      <c r="Q87" s="12">
        <f t="shared" si="16"/>
        <v>0</v>
      </c>
      <c r="R87" s="12">
        <f t="shared" si="16"/>
        <v>0</v>
      </c>
      <c r="S87" s="12">
        <f t="shared" si="16"/>
        <v>0</v>
      </c>
      <c r="T87" s="12"/>
      <c r="U87" s="12"/>
      <c r="V87" s="12"/>
      <c r="W87" s="12"/>
      <c r="X87" s="12"/>
    </row>
    <row r="88" spans="1:24" s="13" customFormat="1" ht="37.5" x14ac:dyDescent="0.3">
      <c r="A88" s="23"/>
      <c r="B88" s="8" t="s">
        <v>66</v>
      </c>
      <c r="C88" s="5"/>
      <c r="D88" s="5"/>
      <c r="E88" s="5"/>
      <c r="F88" s="9">
        <f t="shared" si="14"/>
        <v>0</v>
      </c>
      <c r="G88" s="12">
        <f t="shared" ref="G88:N88" si="17">SUM(G89:G90)</f>
        <v>0</v>
      </c>
      <c r="H88" s="12">
        <f t="shared" si="17"/>
        <v>0</v>
      </c>
      <c r="I88" s="12">
        <f t="shared" si="17"/>
        <v>0</v>
      </c>
      <c r="J88" s="12">
        <f t="shared" si="17"/>
        <v>0</v>
      </c>
      <c r="K88" s="12">
        <f t="shared" si="17"/>
        <v>0</v>
      </c>
      <c r="L88" s="12">
        <f t="shared" si="17"/>
        <v>0</v>
      </c>
      <c r="M88" s="12">
        <f t="shared" si="17"/>
        <v>0</v>
      </c>
      <c r="N88" s="12">
        <f t="shared" si="17"/>
        <v>0</v>
      </c>
      <c r="O88" s="12">
        <f>SUM(O89:O90)</f>
        <v>0</v>
      </c>
      <c r="P88" s="12">
        <f t="shared" ref="P88:S88" si="18">SUM(P89:P90)</f>
        <v>0</v>
      </c>
      <c r="Q88" s="12">
        <f t="shared" si="18"/>
        <v>0</v>
      </c>
      <c r="R88" s="12">
        <f t="shared" si="18"/>
        <v>0</v>
      </c>
      <c r="S88" s="12">
        <f t="shared" si="18"/>
        <v>0</v>
      </c>
      <c r="T88" s="12"/>
      <c r="U88" s="12"/>
      <c r="V88" s="12"/>
      <c r="W88" s="12"/>
      <c r="X88" s="12"/>
    </row>
    <row r="89" spans="1:24" s="13" customFormat="1" x14ac:dyDescent="0.3">
      <c r="A89" s="23"/>
      <c r="B89" s="8" t="s">
        <v>67</v>
      </c>
      <c r="C89" s="5"/>
      <c r="D89" s="5"/>
      <c r="E89" s="5">
        <v>211</v>
      </c>
      <c r="F89" s="9">
        <f t="shared" si="14"/>
        <v>0</v>
      </c>
      <c r="G89" s="12">
        <f>0</f>
        <v>0</v>
      </c>
      <c r="H89" s="12">
        <f>0</f>
        <v>0</v>
      </c>
      <c r="I89" s="12">
        <f>0</f>
        <v>0</v>
      </c>
      <c r="J89" s="12">
        <f>0</f>
        <v>0</v>
      </c>
      <c r="K89" s="12">
        <f>0</f>
        <v>0</v>
      </c>
      <c r="L89" s="12">
        <f>0</f>
        <v>0</v>
      </c>
      <c r="M89" s="12">
        <f>0</f>
        <v>0</v>
      </c>
      <c r="N89" s="12">
        <f>0</f>
        <v>0</v>
      </c>
      <c r="O89" s="12">
        <f>0</f>
        <v>0</v>
      </c>
      <c r="P89" s="12">
        <f>0</f>
        <v>0</v>
      </c>
      <c r="Q89" s="12">
        <f>0</f>
        <v>0</v>
      </c>
      <c r="R89" s="12">
        <f>0</f>
        <v>0</v>
      </c>
      <c r="S89" s="12">
        <f>0</f>
        <v>0</v>
      </c>
      <c r="T89" s="12"/>
      <c r="U89" s="12"/>
      <c r="V89" s="12"/>
      <c r="W89" s="12"/>
      <c r="X89" s="12"/>
    </row>
    <row r="90" spans="1:24" s="13" customFormat="1" x14ac:dyDescent="0.3">
      <c r="A90" s="23"/>
      <c r="B90" s="8" t="s">
        <v>68</v>
      </c>
      <c r="C90" s="5"/>
      <c r="D90" s="5"/>
      <c r="E90" s="5">
        <v>213</v>
      </c>
      <c r="F90" s="9">
        <f t="shared" si="14"/>
        <v>0</v>
      </c>
      <c r="G90" s="12">
        <v>0</v>
      </c>
      <c r="H90" s="12"/>
      <c r="I90" s="12">
        <f t="shared" ref="I90:S90" si="19">0+0</f>
        <v>0</v>
      </c>
      <c r="J90" s="12">
        <f t="shared" si="19"/>
        <v>0</v>
      </c>
      <c r="K90" s="12">
        <f t="shared" si="19"/>
        <v>0</v>
      </c>
      <c r="L90" s="12">
        <f t="shared" si="19"/>
        <v>0</v>
      </c>
      <c r="M90" s="12">
        <f t="shared" si="19"/>
        <v>0</v>
      </c>
      <c r="N90" s="12">
        <f t="shared" si="19"/>
        <v>0</v>
      </c>
      <c r="O90" s="12">
        <f t="shared" si="19"/>
        <v>0</v>
      </c>
      <c r="P90" s="12">
        <f t="shared" si="19"/>
        <v>0</v>
      </c>
      <c r="Q90" s="12">
        <f t="shared" si="19"/>
        <v>0</v>
      </c>
      <c r="R90" s="12">
        <f t="shared" si="19"/>
        <v>0</v>
      </c>
      <c r="S90" s="12">
        <f t="shared" si="19"/>
        <v>0</v>
      </c>
      <c r="T90" s="12"/>
      <c r="U90" s="12"/>
      <c r="V90" s="12"/>
      <c r="W90" s="12"/>
      <c r="X90" s="12"/>
    </row>
    <row r="91" spans="1:24" s="13" customFormat="1" ht="37.5" x14ac:dyDescent="0.3">
      <c r="A91" s="23" t="s">
        <v>25</v>
      </c>
      <c r="B91" s="8" t="s">
        <v>143</v>
      </c>
      <c r="C91" s="5">
        <v>220</v>
      </c>
      <c r="D91" s="5">
        <v>112</v>
      </c>
      <c r="E91" s="5"/>
      <c r="F91" s="9">
        <f t="shared" si="14"/>
        <v>20830.650000000001</v>
      </c>
      <c r="G91" s="12">
        <f t="shared" ref="G91:N91" si="20">SUM(G92)</f>
        <v>0</v>
      </c>
      <c r="H91" s="12">
        <f t="shared" si="20"/>
        <v>0</v>
      </c>
      <c r="I91" s="12">
        <f t="shared" si="20"/>
        <v>0</v>
      </c>
      <c r="J91" s="12">
        <f t="shared" si="20"/>
        <v>0</v>
      </c>
      <c r="K91" s="12">
        <f t="shared" si="20"/>
        <v>0</v>
      </c>
      <c r="L91" s="12">
        <f t="shared" si="20"/>
        <v>0</v>
      </c>
      <c r="M91" s="12">
        <f t="shared" si="20"/>
        <v>0</v>
      </c>
      <c r="N91" s="12">
        <f t="shared" si="20"/>
        <v>0</v>
      </c>
      <c r="O91" s="12">
        <f>SUM(O92)</f>
        <v>0</v>
      </c>
      <c r="P91" s="12">
        <f t="shared" ref="P91:S91" si="21">SUM(P92)</f>
        <v>960</v>
      </c>
      <c r="Q91" s="12">
        <f t="shared" si="21"/>
        <v>0</v>
      </c>
      <c r="R91" s="12">
        <f t="shared" si="21"/>
        <v>0</v>
      </c>
      <c r="S91" s="12">
        <f t="shared" si="21"/>
        <v>19870.650000000001</v>
      </c>
      <c r="T91" s="12"/>
      <c r="U91" s="12"/>
      <c r="V91" s="12"/>
      <c r="W91" s="12"/>
      <c r="X91" s="12"/>
    </row>
    <row r="92" spans="1:24" s="13" customFormat="1" x14ac:dyDescent="0.3">
      <c r="A92" s="23"/>
      <c r="B92" s="8" t="s">
        <v>144</v>
      </c>
      <c r="C92" s="5"/>
      <c r="D92" s="5"/>
      <c r="E92" s="5">
        <v>212</v>
      </c>
      <c r="F92" s="9">
        <f t="shared" si="14"/>
        <v>20830.650000000001</v>
      </c>
      <c r="G92" s="12">
        <f t="shared" ref="G92:N92" si="22">0+G68+0+0+0+0+0+G78</f>
        <v>0</v>
      </c>
      <c r="H92" s="12">
        <f t="shared" si="22"/>
        <v>0</v>
      </c>
      <c r="I92" s="12">
        <f t="shared" si="22"/>
        <v>0</v>
      </c>
      <c r="J92" s="12">
        <f t="shared" si="22"/>
        <v>0</v>
      </c>
      <c r="K92" s="12">
        <f t="shared" si="22"/>
        <v>0</v>
      </c>
      <c r="L92" s="12">
        <f t="shared" si="22"/>
        <v>0</v>
      </c>
      <c r="M92" s="12">
        <f t="shared" si="22"/>
        <v>0</v>
      </c>
      <c r="N92" s="12">
        <f t="shared" si="22"/>
        <v>0</v>
      </c>
      <c r="O92" s="12">
        <f>O68</f>
        <v>0</v>
      </c>
      <c r="P92" s="12">
        <f>0+P68+0+0+0+0+0+P78</f>
        <v>960</v>
      </c>
      <c r="Q92" s="12">
        <f>0+Q68+0+0+0+0+0+Q78</f>
        <v>0</v>
      </c>
      <c r="R92" s="12">
        <f>0+R68+0+0+0+0+0+R78</f>
        <v>0</v>
      </c>
      <c r="S92" s="12">
        <f>0+S68+0+0+0+0+0+S78</f>
        <v>19870.650000000001</v>
      </c>
      <c r="T92" s="12"/>
      <c r="U92" s="12"/>
      <c r="V92" s="12"/>
      <c r="W92" s="12"/>
      <c r="X92" s="12"/>
    </row>
    <row r="93" spans="1:24" s="13" customFormat="1" x14ac:dyDescent="0.3">
      <c r="A93" s="23" t="s">
        <v>35</v>
      </c>
      <c r="B93" s="8" t="s">
        <v>145</v>
      </c>
      <c r="C93" s="5">
        <v>230</v>
      </c>
      <c r="D93" s="5">
        <v>850</v>
      </c>
      <c r="E93" s="5"/>
      <c r="F93" s="9">
        <f t="shared" si="14"/>
        <v>0</v>
      </c>
      <c r="G93" s="12">
        <f t="shared" ref="G93:N93" si="23">SUM(G94)</f>
        <v>0</v>
      </c>
      <c r="H93" s="12">
        <f t="shared" si="23"/>
        <v>0</v>
      </c>
      <c r="I93" s="12">
        <f t="shared" si="23"/>
        <v>0</v>
      </c>
      <c r="J93" s="12">
        <f t="shared" si="23"/>
        <v>0</v>
      </c>
      <c r="K93" s="12">
        <f t="shared" si="23"/>
        <v>0</v>
      </c>
      <c r="L93" s="12">
        <f t="shared" si="23"/>
        <v>0</v>
      </c>
      <c r="M93" s="12">
        <f t="shared" si="23"/>
        <v>0</v>
      </c>
      <c r="N93" s="12">
        <f t="shared" si="23"/>
        <v>0</v>
      </c>
      <c r="O93" s="12">
        <f>SUM(O94)</f>
        <v>0</v>
      </c>
      <c r="P93" s="12">
        <f t="shared" ref="P93:S93" si="24">SUM(P94)</f>
        <v>0</v>
      </c>
      <c r="Q93" s="12">
        <f t="shared" si="24"/>
        <v>0</v>
      </c>
      <c r="R93" s="12">
        <f t="shared" si="24"/>
        <v>0</v>
      </c>
      <c r="S93" s="12">
        <f t="shared" si="24"/>
        <v>0</v>
      </c>
      <c r="T93" s="12"/>
      <c r="U93" s="12"/>
      <c r="V93" s="12"/>
      <c r="W93" s="12"/>
      <c r="X93" s="12"/>
    </row>
    <row r="94" spans="1:24" s="13" customFormat="1" x14ac:dyDescent="0.3">
      <c r="A94" s="23"/>
      <c r="B94" s="8" t="s">
        <v>146</v>
      </c>
      <c r="C94" s="5"/>
      <c r="D94" s="5"/>
      <c r="E94" s="5">
        <v>290</v>
      </c>
      <c r="F94" s="9">
        <f t="shared" si="14"/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13" customFormat="1" ht="37.5" x14ac:dyDescent="0.3">
      <c r="A95" s="23" t="s">
        <v>37</v>
      </c>
      <c r="B95" s="8" t="s">
        <v>147</v>
      </c>
      <c r="C95" s="5">
        <v>250</v>
      </c>
      <c r="D95" s="5">
        <v>240</v>
      </c>
      <c r="E95" s="5"/>
      <c r="F95" s="9">
        <f t="shared" si="14"/>
        <v>0</v>
      </c>
      <c r="G95" s="12">
        <f t="shared" ref="G95:N95" si="25">SUM(G96:G97)</f>
        <v>0</v>
      </c>
      <c r="H95" s="12">
        <f t="shared" si="25"/>
        <v>0</v>
      </c>
      <c r="I95" s="12">
        <f t="shared" si="25"/>
        <v>0</v>
      </c>
      <c r="J95" s="12">
        <f t="shared" si="25"/>
        <v>0</v>
      </c>
      <c r="K95" s="12">
        <f t="shared" si="25"/>
        <v>0</v>
      </c>
      <c r="L95" s="12">
        <f t="shared" si="25"/>
        <v>0</v>
      </c>
      <c r="M95" s="12">
        <f t="shared" si="25"/>
        <v>0</v>
      </c>
      <c r="N95" s="12">
        <f t="shared" si="25"/>
        <v>0</v>
      </c>
      <c r="O95" s="12">
        <f>SUM(O96:O97)</f>
        <v>0</v>
      </c>
      <c r="P95" s="12">
        <f t="shared" ref="P95:S95" si="26">SUM(P96:P97)</f>
        <v>0</v>
      </c>
      <c r="Q95" s="12">
        <f t="shared" si="26"/>
        <v>0</v>
      </c>
      <c r="R95" s="12">
        <f t="shared" si="26"/>
        <v>0</v>
      </c>
      <c r="S95" s="12">
        <f t="shared" si="26"/>
        <v>0</v>
      </c>
      <c r="T95" s="12"/>
      <c r="U95" s="12"/>
      <c r="V95" s="12"/>
      <c r="W95" s="12"/>
      <c r="X95" s="12"/>
    </row>
    <row r="96" spans="1:24" s="13" customFormat="1" x14ac:dyDescent="0.3">
      <c r="A96" s="23"/>
      <c r="B96" s="8" t="s">
        <v>83</v>
      </c>
      <c r="C96" s="5"/>
      <c r="D96" s="5"/>
      <c r="E96" s="5">
        <v>226</v>
      </c>
      <c r="F96" s="9">
        <f t="shared" si="14"/>
        <v>0</v>
      </c>
      <c r="G96" s="12">
        <f>0</f>
        <v>0</v>
      </c>
      <c r="H96" s="12">
        <f>0</f>
        <v>0</v>
      </c>
      <c r="I96" s="12">
        <f>0</f>
        <v>0</v>
      </c>
      <c r="J96" s="12">
        <f>0</f>
        <v>0</v>
      </c>
      <c r="K96" s="12">
        <f>0</f>
        <v>0</v>
      </c>
      <c r="L96" s="12">
        <f>0</f>
        <v>0</v>
      </c>
      <c r="M96" s="12">
        <f>0</f>
        <v>0</v>
      </c>
      <c r="N96" s="12">
        <f>0</f>
        <v>0</v>
      </c>
      <c r="O96" s="12">
        <f>0</f>
        <v>0</v>
      </c>
      <c r="P96" s="12">
        <f>0</f>
        <v>0</v>
      </c>
      <c r="Q96" s="12">
        <f>0</f>
        <v>0</v>
      </c>
      <c r="R96" s="12">
        <f>0</f>
        <v>0</v>
      </c>
      <c r="S96" s="12">
        <f>0</f>
        <v>0</v>
      </c>
      <c r="T96" s="12"/>
      <c r="U96" s="12"/>
      <c r="V96" s="12"/>
      <c r="W96" s="12"/>
      <c r="X96" s="12"/>
    </row>
    <row r="97" spans="1:24" s="13" customFormat="1" x14ac:dyDescent="0.3">
      <c r="A97" s="23"/>
      <c r="B97" s="8" t="s">
        <v>146</v>
      </c>
      <c r="C97" s="5"/>
      <c r="D97" s="5"/>
      <c r="E97" s="5">
        <v>290</v>
      </c>
      <c r="F97" s="9">
        <f t="shared" si="14"/>
        <v>0</v>
      </c>
      <c r="G97" s="12">
        <f>0</f>
        <v>0</v>
      </c>
      <c r="H97" s="12">
        <f>0</f>
        <v>0</v>
      </c>
      <c r="I97" s="12">
        <f>0</f>
        <v>0</v>
      </c>
      <c r="J97" s="12">
        <f>0</f>
        <v>0</v>
      </c>
      <c r="K97" s="12">
        <f>0</f>
        <v>0</v>
      </c>
      <c r="L97" s="12">
        <f>0</f>
        <v>0</v>
      </c>
      <c r="M97" s="12">
        <f>0</f>
        <v>0</v>
      </c>
      <c r="N97" s="12">
        <f>0</f>
        <v>0</v>
      </c>
      <c r="O97" s="12">
        <f>0</f>
        <v>0</v>
      </c>
      <c r="P97" s="12">
        <f>0</f>
        <v>0</v>
      </c>
      <c r="Q97" s="12">
        <f>0</f>
        <v>0</v>
      </c>
      <c r="R97" s="12">
        <f>0</f>
        <v>0</v>
      </c>
      <c r="S97" s="12">
        <f>0</f>
        <v>0</v>
      </c>
      <c r="T97" s="12"/>
      <c r="U97" s="12"/>
      <c r="V97" s="12"/>
      <c r="W97" s="12"/>
      <c r="X97" s="12"/>
    </row>
    <row r="98" spans="1:24" s="13" customFormat="1" ht="37.5" x14ac:dyDescent="0.3">
      <c r="A98" s="23" t="s">
        <v>39</v>
      </c>
      <c r="B98" s="8" t="s">
        <v>70</v>
      </c>
      <c r="C98" s="5">
        <v>260</v>
      </c>
      <c r="D98" s="5">
        <v>240</v>
      </c>
      <c r="E98" s="5"/>
      <c r="F98" s="9">
        <v>7179616.9400000004</v>
      </c>
      <c r="G98" s="12">
        <f t="shared" ref="G98:N98" si="27">SUM(G99:G110)</f>
        <v>0</v>
      </c>
      <c r="H98" s="12">
        <f t="shared" si="27"/>
        <v>0</v>
      </c>
      <c r="I98" s="12">
        <f t="shared" si="27"/>
        <v>0</v>
      </c>
      <c r="J98" s="12">
        <f t="shared" si="27"/>
        <v>0</v>
      </c>
      <c r="K98" s="12">
        <f t="shared" si="27"/>
        <v>0</v>
      </c>
      <c r="L98" s="12">
        <f t="shared" si="27"/>
        <v>0</v>
      </c>
      <c r="M98" s="12">
        <f t="shared" si="27"/>
        <v>0</v>
      </c>
      <c r="N98" s="12">
        <f t="shared" si="27"/>
        <v>622190</v>
      </c>
      <c r="O98" s="12">
        <f>SUM(O99:O110)</f>
        <v>6181026</v>
      </c>
      <c r="P98" s="12">
        <f t="shared" ref="P98:R98" si="28">SUM(P99:P110)</f>
        <v>0</v>
      </c>
      <c r="Q98" s="12">
        <f t="shared" si="28"/>
        <v>337000</v>
      </c>
      <c r="R98" s="12">
        <f t="shared" si="28"/>
        <v>0</v>
      </c>
      <c r="S98" s="12">
        <f>SUM(S99:S110)</f>
        <v>39400.94</v>
      </c>
      <c r="T98" s="12"/>
      <c r="U98" s="12"/>
      <c r="V98" s="12"/>
      <c r="W98" s="12"/>
      <c r="X98" s="12"/>
    </row>
    <row r="99" spans="1:24" s="13" customFormat="1" x14ac:dyDescent="0.3">
      <c r="A99" s="23" t="s">
        <v>148</v>
      </c>
      <c r="B99" s="8" t="s">
        <v>72</v>
      </c>
      <c r="C99" s="5"/>
      <c r="D99" s="5"/>
      <c r="E99" s="5">
        <v>221</v>
      </c>
      <c r="F99" s="9">
        <f t="shared" si="14"/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13" customFormat="1" x14ac:dyDescent="0.3">
      <c r="A100" s="23" t="s">
        <v>149</v>
      </c>
      <c r="B100" s="8" t="s">
        <v>74</v>
      </c>
      <c r="C100" s="5"/>
      <c r="D100" s="5"/>
      <c r="E100" s="5">
        <v>222</v>
      </c>
      <c r="F100" s="9">
        <f t="shared" si="14"/>
        <v>0</v>
      </c>
      <c r="G100" s="12">
        <f t="shared" ref="G100:S100" si="29">G71+0</f>
        <v>0</v>
      </c>
      <c r="H100" s="12">
        <f t="shared" si="29"/>
        <v>0</v>
      </c>
      <c r="I100" s="12">
        <f t="shared" si="29"/>
        <v>0</v>
      </c>
      <c r="J100" s="12">
        <f t="shared" si="29"/>
        <v>0</v>
      </c>
      <c r="K100" s="12">
        <f t="shared" si="29"/>
        <v>0</v>
      </c>
      <c r="L100" s="12">
        <f t="shared" si="29"/>
        <v>0</v>
      </c>
      <c r="M100" s="12">
        <f t="shared" si="29"/>
        <v>0</v>
      </c>
      <c r="N100" s="12">
        <f t="shared" si="29"/>
        <v>0</v>
      </c>
      <c r="O100" s="12">
        <f t="shared" si="29"/>
        <v>0</v>
      </c>
      <c r="P100" s="12">
        <f t="shared" si="29"/>
        <v>0</v>
      </c>
      <c r="Q100" s="12">
        <f t="shared" si="29"/>
        <v>0</v>
      </c>
      <c r="R100" s="12">
        <f t="shared" si="29"/>
        <v>0</v>
      </c>
      <c r="S100" s="12">
        <f t="shared" si="29"/>
        <v>0</v>
      </c>
      <c r="T100" s="12"/>
      <c r="U100" s="12"/>
      <c r="V100" s="12"/>
      <c r="W100" s="12"/>
      <c r="X100" s="12"/>
    </row>
    <row r="101" spans="1:24" s="13" customFormat="1" x14ac:dyDescent="0.3">
      <c r="A101" s="23" t="s">
        <v>150</v>
      </c>
      <c r="B101" s="8" t="s">
        <v>151</v>
      </c>
      <c r="C101" s="5"/>
      <c r="D101" s="5"/>
      <c r="E101" s="5">
        <v>223</v>
      </c>
      <c r="F101" s="9">
        <f t="shared" si="14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13" customFormat="1" x14ac:dyDescent="0.3">
      <c r="A102" s="23"/>
      <c r="B102" s="8" t="s">
        <v>77</v>
      </c>
      <c r="C102" s="5"/>
      <c r="D102" s="5"/>
      <c r="E102" s="5">
        <v>223</v>
      </c>
      <c r="F102" s="9">
        <f t="shared" si="14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3" customFormat="1" x14ac:dyDescent="0.3">
      <c r="A103" s="23"/>
      <c r="B103" s="8" t="s">
        <v>78</v>
      </c>
      <c r="C103" s="5"/>
      <c r="D103" s="5"/>
      <c r="E103" s="5">
        <v>223</v>
      </c>
      <c r="F103" s="9">
        <f t="shared" si="14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s="13" customFormat="1" x14ac:dyDescent="0.3">
      <c r="A104" s="23"/>
      <c r="B104" s="8" t="s">
        <v>79</v>
      </c>
      <c r="C104" s="5"/>
      <c r="D104" s="5"/>
      <c r="E104" s="5">
        <v>223</v>
      </c>
      <c r="F104" s="9">
        <f t="shared" si="14"/>
        <v>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s="13" customFormat="1" x14ac:dyDescent="0.3">
      <c r="A105" s="23" t="s">
        <v>152</v>
      </c>
      <c r="B105" s="8" t="s">
        <v>153</v>
      </c>
      <c r="C105" s="5"/>
      <c r="D105" s="5"/>
      <c r="E105" s="5">
        <v>224</v>
      </c>
      <c r="F105" s="9">
        <f t="shared" si="14"/>
        <v>0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s="13" customFormat="1" x14ac:dyDescent="0.3">
      <c r="A106" s="23" t="s">
        <v>154</v>
      </c>
      <c r="B106" s="8" t="s">
        <v>81</v>
      </c>
      <c r="C106" s="5"/>
      <c r="D106" s="5"/>
      <c r="E106" s="5">
        <v>225</v>
      </c>
      <c r="F106" s="9">
        <f t="shared" si="14"/>
        <v>5701024</v>
      </c>
      <c r="G106" s="12">
        <f t="shared" ref="G106:N106" si="30">G55+G58+0+0+G64+0+0+0+G72+0+0</f>
        <v>0</v>
      </c>
      <c r="H106" s="12">
        <f t="shared" si="30"/>
        <v>0</v>
      </c>
      <c r="I106" s="12">
        <f t="shared" si="30"/>
        <v>0</v>
      </c>
      <c r="J106" s="12">
        <f t="shared" si="30"/>
        <v>0</v>
      </c>
      <c r="K106" s="12">
        <f t="shared" si="30"/>
        <v>0</v>
      </c>
      <c r="L106" s="12">
        <f t="shared" si="30"/>
        <v>0</v>
      </c>
      <c r="M106" s="12">
        <f t="shared" si="30"/>
        <v>0</v>
      </c>
      <c r="N106" s="12">
        <f t="shared" si="30"/>
        <v>0</v>
      </c>
      <c r="O106" s="12">
        <f>O55+O58+O64+O63</f>
        <v>5701024</v>
      </c>
      <c r="P106" s="12">
        <f>P55+P58+P64+P72</f>
        <v>0</v>
      </c>
      <c r="Q106" s="12">
        <f>Q55+Q58+0+0+Q64+0+0+0+Q72+0+0</f>
        <v>0</v>
      </c>
      <c r="R106" s="12">
        <f>R55+R58+0+0+R64+0+0+0+R72+0+0</f>
        <v>0</v>
      </c>
      <c r="S106" s="12">
        <f>S55+S58+0+0+S64+0+0+0+S72+0+0</f>
        <v>0</v>
      </c>
      <c r="T106" s="12"/>
      <c r="U106" s="12"/>
      <c r="V106" s="12"/>
      <c r="W106" s="12"/>
      <c r="X106" s="12"/>
    </row>
    <row r="107" spans="1:24" s="13" customFormat="1" x14ac:dyDescent="0.3">
      <c r="A107" s="23" t="s">
        <v>155</v>
      </c>
      <c r="B107" s="8" t="s">
        <v>83</v>
      </c>
      <c r="C107" s="5"/>
      <c r="D107" s="5"/>
      <c r="E107" s="5">
        <v>226</v>
      </c>
      <c r="F107" s="9">
        <f t="shared" si="14"/>
        <v>257949.42</v>
      </c>
      <c r="G107" s="12">
        <f t="shared" ref="G107:N107" si="31">G56+0+0+0+0+0+0+0+0+0+G66+0+0+0+0+0+0+0+G76+G82+0+0+0+0+0+0+G69</f>
        <v>0</v>
      </c>
      <c r="H107" s="12">
        <f t="shared" si="31"/>
        <v>0</v>
      </c>
      <c r="I107" s="12">
        <f t="shared" si="31"/>
        <v>0</v>
      </c>
      <c r="J107" s="12">
        <f t="shared" si="31"/>
        <v>0</v>
      </c>
      <c r="K107" s="12">
        <f t="shared" si="31"/>
        <v>0</v>
      </c>
      <c r="L107" s="12">
        <f t="shared" si="31"/>
        <v>0</v>
      </c>
      <c r="M107" s="12">
        <f t="shared" si="31"/>
        <v>0</v>
      </c>
      <c r="N107" s="12">
        <f t="shared" si="31"/>
        <v>0</v>
      </c>
      <c r="O107" s="12">
        <f>O66+O69+O76+O82+O65+O59</f>
        <v>223348.48000000001</v>
      </c>
      <c r="P107" s="12">
        <f>P56+P66+P76+P82+P69</f>
        <v>0</v>
      </c>
      <c r="Q107" s="12">
        <f>Q56+0+0+0+0+0+0+0+0+0+Q66+0+0+0+0+0+0+0+Q76+Q82+0+0+0+0+0+0+Q69+Q79</f>
        <v>0</v>
      </c>
      <c r="R107" s="12">
        <v>0</v>
      </c>
      <c r="S107" s="12">
        <f t="shared" ref="S107:X107" si="32">S56+0+0+0+0+0+0+0+0+0+S66+0+0+0+0+0+0+0+S76+S82+0+0+0+0+0+0+S69</f>
        <v>34600.94</v>
      </c>
      <c r="T107" s="12">
        <f t="shared" si="32"/>
        <v>0</v>
      </c>
      <c r="U107" s="12">
        <f t="shared" si="32"/>
        <v>0</v>
      </c>
      <c r="V107" s="12">
        <f t="shared" si="32"/>
        <v>0</v>
      </c>
      <c r="W107" s="12"/>
      <c r="X107" s="12">
        <f t="shared" si="32"/>
        <v>0</v>
      </c>
    </row>
    <row r="108" spans="1:24" s="13" customFormat="1" x14ac:dyDescent="0.3">
      <c r="A108" s="23" t="s">
        <v>156</v>
      </c>
      <c r="B108" s="8" t="s">
        <v>146</v>
      </c>
      <c r="C108" s="5"/>
      <c r="D108" s="5"/>
      <c r="E108" s="5">
        <v>290</v>
      </c>
      <c r="F108" s="9">
        <f t="shared" si="14"/>
        <v>0</v>
      </c>
      <c r="G108" s="12">
        <f t="shared" ref="G108:N108" si="33">0+0+0+0+0+0+0+0+0+0+0+G85</f>
        <v>0</v>
      </c>
      <c r="H108" s="12">
        <f t="shared" si="33"/>
        <v>0</v>
      </c>
      <c r="I108" s="12">
        <f t="shared" si="33"/>
        <v>0</v>
      </c>
      <c r="J108" s="12">
        <f t="shared" si="33"/>
        <v>0</v>
      </c>
      <c r="K108" s="12">
        <f t="shared" si="33"/>
        <v>0</v>
      </c>
      <c r="L108" s="12">
        <f t="shared" si="33"/>
        <v>0</v>
      </c>
      <c r="M108" s="12">
        <f t="shared" si="33"/>
        <v>0</v>
      </c>
      <c r="N108" s="12">
        <f t="shared" si="33"/>
        <v>0</v>
      </c>
      <c r="O108" s="12"/>
      <c r="P108" s="12">
        <f>P85</f>
        <v>0</v>
      </c>
      <c r="Q108" s="12">
        <f>0+0+0+0+0+0+0+0+0+0+0+Q85</f>
        <v>0</v>
      </c>
      <c r="R108" s="12">
        <f>0+0+0+0+0+0+0+0+0+0+0+R85</f>
        <v>0</v>
      </c>
      <c r="S108" s="12">
        <f>0+0+0+0+0+0+0+0+0+0+0+S85</f>
        <v>0</v>
      </c>
      <c r="T108" s="12"/>
      <c r="U108" s="12"/>
      <c r="V108" s="12"/>
      <c r="W108" s="12"/>
      <c r="X108" s="12"/>
    </row>
    <row r="109" spans="1:24" s="13" customFormat="1" x14ac:dyDescent="0.3">
      <c r="A109" s="23" t="s">
        <v>157</v>
      </c>
      <c r="B109" s="8" t="s">
        <v>158</v>
      </c>
      <c r="C109" s="5"/>
      <c r="D109" s="5"/>
      <c r="E109" s="5">
        <v>310</v>
      </c>
      <c r="F109" s="9">
        <f t="shared" si="14"/>
        <v>174100</v>
      </c>
      <c r="G109" s="12">
        <f t="shared" ref="G109:N109" si="34">G61+0+0+0+0+0+G75+0+0+G83+0+0+0+0+0+0+0</f>
        <v>0</v>
      </c>
      <c r="H109" s="12">
        <f t="shared" si="34"/>
        <v>0</v>
      </c>
      <c r="I109" s="12">
        <f t="shared" si="34"/>
        <v>0</v>
      </c>
      <c r="J109" s="12">
        <f t="shared" si="34"/>
        <v>0</v>
      </c>
      <c r="K109" s="12">
        <f t="shared" si="34"/>
        <v>0</v>
      </c>
      <c r="L109" s="12">
        <f t="shared" si="34"/>
        <v>0</v>
      </c>
      <c r="M109" s="12">
        <f t="shared" si="34"/>
        <v>0</v>
      </c>
      <c r="N109" s="12">
        <f t="shared" si="34"/>
        <v>0</v>
      </c>
      <c r="O109" s="12">
        <f>O61+O75+O83+O85</f>
        <v>169300</v>
      </c>
      <c r="P109" s="12">
        <f>P61+P75+P83</f>
        <v>0</v>
      </c>
      <c r="Q109" s="12">
        <f>Q61+0+0+0+0+0+Q75+0+0+Q83+0+0+0+0+0+0+0</f>
        <v>0</v>
      </c>
      <c r="R109" s="12">
        <f>R61+0+0+0+0+0+R75+0+0+R83+0+0+0+0+0+0+0+R56</f>
        <v>0</v>
      </c>
      <c r="S109" s="12">
        <f t="shared" ref="S109:X109" si="35">S61+0+0+0+0+0+S75+0+0+S83+0+0+0+0+0+0+0</f>
        <v>4800</v>
      </c>
      <c r="T109" s="12">
        <f t="shared" si="35"/>
        <v>0</v>
      </c>
      <c r="U109" s="12">
        <f t="shared" si="35"/>
        <v>0</v>
      </c>
      <c r="V109" s="12">
        <f t="shared" si="35"/>
        <v>0</v>
      </c>
      <c r="W109" s="12"/>
      <c r="X109" s="12">
        <f t="shared" si="35"/>
        <v>0</v>
      </c>
    </row>
    <row r="110" spans="1:24" s="13" customFormat="1" x14ac:dyDescent="0.3">
      <c r="A110" s="23" t="s">
        <v>159</v>
      </c>
      <c r="B110" s="8" t="s">
        <v>87</v>
      </c>
      <c r="C110" s="5"/>
      <c r="D110" s="5"/>
      <c r="E110" s="5">
        <v>340</v>
      </c>
      <c r="F110" s="9">
        <f t="shared" si="14"/>
        <v>424353.52</v>
      </c>
      <c r="G110" s="12">
        <f t="shared" ref="G110:N110" si="36">G60+0+0+0+0+G73+0+0+0+0+0+0+0+0+0+0+0+0+0+0+0+0+0+0+G70</f>
        <v>0</v>
      </c>
      <c r="H110" s="12">
        <f t="shared" si="36"/>
        <v>0</v>
      </c>
      <c r="I110" s="12">
        <f t="shared" si="36"/>
        <v>0</v>
      </c>
      <c r="J110" s="12">
        <f t="shared" si="36"/>
        <v>0</v>
      </c>
      <c r="K110" s="12">
        <f t="shared" si="36"/>
        <v>0</v>
      </c>
      <c r="L110" s="12">
        <f t="shared" si="36"/>
        <v>0</v>
      </c>
      <c r="M110" s="12">
        <f t="shared" si="36"/>
        <v>0</v>
      </c>
      <c r="N110" s="12">
        <f t="shared" si="36"/>
        <v>622190</v>
      </c>
      <c r="O110" s="12">
        <f>O60+O73+O70</f>
        <v>87353.52</v>
      </c>
      <c r="P110" s="12">
        <f>P60+0+0+0+0+P73+0+0+0+0+0+0+0+0+0+0+0+0+0+0+0+0+0+0+P70</f>
        <v>0</v>
      </c>
      <c r="Q110" s="12">
        <f>Q60+0+0+0+0+Q73+0+0+0+0+0+0+0+0+0+0+0+0+0+0+0+0+0+0+Q70+Q80</f>
        <v>337000</v>
      </c>
      <c r="R110" s="12">
        <f t="shared" ref="R110:X110" si="37">R60+0+0+0+0+R73+0+0+0+0+0+0+0+0+0+0+0+0+0+0+0+0+0+0+R70</f>
        <v>0</v>
      </c>
      <c r="S110" s="12">
        <f t="shared" si="37"/>
        <v>0</v>
      </c>
      <c r="T110" s="12">
        <f t="shared" si="37"/>
        <v>0</v>
      </c>
      <c r="U110" s="12">
        <f t="shared" si="37"/>
        <v>0</v>
      </c>
      <c r="V110" s="12">
        <f t="shared" si="37"/>
        <v>0</v>
      </c>
      <c r="W110" s="12"/>
      <c r="X110" s="12">
        <f t="shared" si="37"/>
        <v>0</v>
      </c>
    </row>
    <row r="111" spans="1:24" s="13" customFormat="1" ht="37.5" x14ac:dyDescent="0.25">
      <c r="A111" s="23"/>
      <c r="B111" s="30" t="s">
        <v>160</v>
      </c>
      <c r="C111" s="5"/>
      <c r="D111" s="5"/>
      <c r="E111" s="5"/>
      <c r="F111" s="12">
        <v>67921855.489999995</v>
      </c>
      <c r="G111" s="12">
        <f>G112+G116+G118+G120+G123</f>
        <v>5694704.3100000005</v>
      </c>
      <c r="H111" s="12">
        <f t="shared" ref="H111:X111" si="38">H112+H116+H118+H120+H123</f>
        <v>54866573.589999996</v>
      </c>
      <c r="I111" s="12">
        <f t="shared" si="38"/>
        <v>0</v>
      </c>
      <c r="J111" s="12">
        <f t="shared" si="38"/>
        <v>0</v>
      </c>
      <c r="K111" s="12">
        <f t="shared" si="38"/>
        <v>0</v>
      </c>
      <c r="L111" s="12">
        <f t="shared" si="38"/>
        <v>0</v>
      </c>
      <c r="M111" s="12">
        <f t="shared" si="38"/>
        <v>0</v>
      </c>
      <c r="N111" s="12">
        <f t="shared" si="38"/>
        <v>622190</v>
      </c>
      <c r="O111" s="12">
        <f t="shared" si="38"/>
        <v>6181026</v>
      </c>
      <c r="P111" s="12">
        <f t="shared" si="38"/>
        <v>960</v>
      </c>
      <c r="Q111" s="12">
        <f t="shared" si="38"/>
        <v>337000</v>
      </c>
      <c r="R111" s="12">
        <f t="shared" si="38"/>
        <v>0</v>
      </c>
      <c r="S111" s="12">
        <f t="shared" si="38"/>
        <v>59271.590000000004</v>
      </c>
      <c r="T111" s="12">
        <f t="shared" si="38"/>
        <v>0</v>
      </c>
      <c r="U111" s="12">
        <f t="shared" si="38"/>
        <v>0</v>
      </c>
      <c r="V111" s="12">
        <f t="shared" si="38"/>
        <v>0</v>
      </c>
      <c r="W111" s="12"/>
      <c r="X111" s="12">
        <f t="shared" si="38"/>
        <v>0</v>
      </c>
    </row>
    <row r="112" spans="1:24" s="13" customFormat="1" x14ac:dyDescent="0.3">
      <c r="A112" s="23" t="s">
        <v>23</v>
      </c>
      <c r="B112" s="8" t="s">
        <v>65</v>
      </c>
      <c r="C112" s="5">
        <v>210</v>
      </c>
      <c r="D112" s="5">
        <v>100</v>
      </c>
      <c r="E112" s="5"/>
      <c r="F112" s="9">
        <f>SUM(G112+H112+I112+K112+M112+O112+P112+Q112+R112+S112+T112+U112+V112+W112+X112)</f>
        <v>53444561.899999999</v>
      </c>
      <c r="G112" s="12">
        <f>SUM(G113)</f>
        <v>0</v>
      </c>
      <c r="H112" s="12">
        <f t="shared" ref="H112:X112" si="39">SUM(H113)</f>
        <v>53444561.899999999</v>
      </c>
      <c r="I112" s="12">
        <f t="shared" si="39"/>
        <v>0</v>
      </c>
      <c r="J112" s="12">
        <f t="shared" si="39"/>
        <v>0</v>
      </c>
      <c r="K112" s="12">
        <f t="shared" si="39"/>
        <v>0</v>
      </c>
      <c r="L112" s="12">
        <f t="shared" si="39"/>
        <v>0</v>
      </c>
      <c r="M112" s="12">
        <f t="shared" si="39"/>
        <v>0</v>
      </c>
      <c r="N112" s="12">
        <f t="shared" si="39"/>
        <v>0</v>
      </c>
      <c r="O112" s="12">
        <f t="shared" si="39"/>
        <v>0</v>
      </c>
      <c r="P112" s="12">
        <f t="shared" si="39"/>
        <v>0</v>
      </c>
      <c r="Q112" s="12">
        <f t="shared" si="39"/>
        <v>0</v>
      </c>
      <c r="R112" s="12">
        <f t="shared" si="39"/>
        <v>0</v>
      </c>
      <c r="S112" s="12">
        <f t="shared" si="39"/>
        <v>0</v>
      </c>
      <c r="T112" s="12">
        <f t="shared" si="39"/>
        <v>0</v>
      </c>
      <c r="U112" s="12">
        <f t="shared" si="39"/>
        <v>0</v>
      </c>
      <c r="V112" s="12">
        <f t="shared" si="39"/>
        <v>0</v>
      </c>
      <c r="W112" s="12"/>
      <c r="X112" s="12">
        <f t="shared" si="39"/>
        <v>0</v>
      </c>
    </row>
    <row r="113" spans="1:24" s="13" customFormat="1" ht="37.5" x14ac:dyDescent="0.3">
      <c r="A113" s="23"/>
      <c r="B113" s="8" t="s">
        <v>66</v>
      </c>
      <c r="C113" s="5"/>
      <c r="D113" s="5"/>
      <c r="E113" s="5"/>
      <c r="F113" s="9">
        <f>SUM(G113+H113+I113+K113+M113+O113+P113+Q113+R113+S113+T113+U113+V113+W113+X113)</f>
        <v>53444561.899999999</v>
      </c>
      <c r="G113" s="12">
        <f>SUM(G114:G115)</f>
        <v>0</v>
      </c>
      <c r="H113" s="12">
        <f t="shared" ref="H113:X113" si="40">SUM(H114:H115)</f>
        <v>53444561.899999999</v>
      </c>
      <c r="I113" s="12">
        <f t="shared" si="40"/>
        <v>0</v>
      </c>
      <c r="J113" s="12">
        <f t="shared" si="40"/>
        <v>0</v>
      </c>
      <c r="K113" s="12">
        <f t="shared" si="40"/>
        <v>0</v>
      </c>
      <c r="L113" s="12">
        <f t="shared" si="40"/>
        <v>0</v>
      </c>
      <c r="M113" s="12">
        <f t="shared" si="40"/>
        <v>0</v>
      </c>
      <c r="N113" s="12">
        <f t="shared" si="40"/>
        <v>0</v>
      </c>
      <c r="O113" s="12">
        <f t="shared" si="40"/>
        <v>0</v>
      </c>
      <c r="P113" s="12">
        <f t="shared" si="40"/>
        <v>0</v>
      </c>
      <c r="Q113" s="12">
        <f t="shared" si="40"/>
        <v>0</v>
      </c>
      <c r="R113" s="12">
        <f t="shared" si="40"/>
        <v>0</v>
      </c>
      <c r="S113" s="12">
        <f t="shared" si="40"/>
        <v>0</v>
      </c>
      <c r="T113" s="12">
        <f t="shared" si="40"/>
        <v>0</v>
      </c>
      <c r="U113" s="12">
        <f t="shared" si="40"/>
        <v>0</v>
      </c>
      <c r="V113" s="12">
        <f t="shared" si="40"/>
        <v>0</v>
      </c>
      <c r="W113" s="12"/>
      <c r="X113" s="12">
        <f t="shared" si="40"/>
        <v>0</v>
      </c>
    </row>
    <row r="114" spans="1:24" s="13" customFormat="1" x14ac:dyDescent="0.25">
      <c r="A114" s="23"/>
      <c r="B114" s="8" t="s">
        <v>67</v>
      </c>
      <c r="C114" s="5"/>
      <c r="D114" s="5"/>
      <c r="E114" s="5">
        <v>211</v>
      </c>
      <c r="F114" s="12">
        <f>SUM(F31+0+F89)</f>
        <v>41203612.409999996</v>
      </c>
      <c r="G114" s="12">
        <f t="shared" ref="G114:X114" si="41">SUM(G89+G31)</f>
        <v>0</v>
      </c>
      <c r="H114" s="12">
        <f t="shared" si="41"/>
        <v>41203612.409999996</v>
      </c>
      <c r="I114" s="12">
        <f t="shared" si="41"/>
        <v>0</v>
      </c>
      <c r="J114" s="12">
        <f t="shared" si="41"/>
        <v>0</v>
      </c>
      <c r="K114" s="12">
        <f t="shared" si="41"/>
        <v>0</v>
      </c>
      <c r="L114" s="12">
        <f t="shared" si="41"/>
        <v>0</v>
      </c>
      <c r="M114" s="12">
        <f t="shared" si="41"/>
        <v>0</v>
      </c>
      <c r="N114" s="12">
        <f t="shared" si="41"/>
        <v>0</v>
      </c>
      <c r="O114" s="12">
        <f t="shared" si="41"/>
        <v>0</v>
      </c>
      <c r="P114" s="12">
        <f t="shared" si="41"/>
        <v>0</v>
      </c>
      <c r="Q114" s="12">
        <f t="shared" si="41"/>
        <v>0</v>
      </c>
      <c r="R114" s="12">
        <f t="shared" si="41"/>
        <v>0</v>
      </c>
      <c r="S114" s="12">
        <f t="shared" si="41"/>
        <v>0</v>
      </c>
      <c r="T114" s="12">
        <f t="shared" si="41"/>
        <v>0</v>
      </c>
      <c r="U114" s="12">
        <f t="shared" si="41"/>
        <v>0</v>
      </c>
      <c r="V114" s="12">
        <f t="shared" si="41"/>
        <v>0</v>
      </c>
      <c r="W114" s="12"/>
      <c r="X114" s="12">
        <f t="shared" si="41"/>
        <v>0</v>
      </c>
    </row>
    <row r="115" spans="1:24" s="13" customFormat="1" x14ac:dyDescent="0.3">
      <c r="A115" s="23"/>
      <c r="B115" s="8" t="s">
        <v>68</v>
      </c>
      <c r="C115" s="5"/>
      <c r="D115" s="5"/>
      <c r="E115" s="5">
        <v>213</v>
      </c>
      <c r="F115" s="9">
        <f t="shared" ref="F115:F160" si="42">SUM(G115+H115+I115+K115+M115+O115+P115+Q115+R115+S115+T115+U115+V115+W115+X115)</f>
        <v>12240949.49</v>
      </c>
      <c r="G115" s="12">
        <f t="shared" ref="G115:X115" si="43">SUM(G90+G32)</f>
        <v>0</v>
      </c>
      <c r="H115" s="12">
        <f t="shared" si="43"/>
        <v>12240949.49</v>
      </c>
      <c r="I115" s="12">
        <f t="shared" si="43"/>
        <v>0</v>
      </c>
      <c r="J115" s="12">
        <f t="shared" si="43"/>
        <v>0</v>
      </c>
      <c r="K115" s="12">
        <f t="shared" si="43"/>
        <v>0</v>
      </c>
      <c r="L115" s="12">
        <f t="shared" si="43"/>
        <v>0</v>
      </c>
      <c r="M115" s="12">
        <f t="shared" si="43"/>
        <v>0</v>
      </c>
      <c r="N115" s="12">
        <f t="shared" si="43"/>
        <v>0</v>
      </c>
      <c r="O115" s="12">
        <f t="shared" si="43"/>
        <v>0</v>
      </c>
      <c r="P115" s="12">
        <f t="shared" si="43"/>
        <v>0</v>
      </c>
      <c r="Q115" s="12">
        <f t="shared" si="43"/>
        <v>0</v>
      </c>
      <c r="R115" s="12">
        <f t="shared" si="43"/>
        <v>0</v>
      </c>
      <c r="S115" s="12">
        <f t="shared" si="43"/>
        <v>0</v>
      </c>
      <c r="T115" s="12">
        <f t="shared" si="43"/>
        <v>0</v>
      </c>
      <c r="U115" s="12">
        <f t="shared" si="43"/>
        <v>0</v>
      </c>
      <c r="V115" s="12">
        <f t="shared" si="43"/>
        <v>0</v>
      </c>
      <c r="W115" s="12"/>
      <c r="X115" s="12">
        <f t="shared" si="43"/>
        <v>0</v>
      </c>
    </row>
    <row r="116" spans="1:24" s="13" customFormat="1" ht="37.5" x14ac:dyDescent="0.3">
      <c r="A116" s="23" t="s">
        <v>25</v>
      </c>
      <c r="B116" s="8" t="s">
        <v>143</v>
      </c>
      <c r="C116" s="5">
        <v>220</v>
      </c>
      <c r="D116" s="5">
        <v>112</v>
      </c>
      <c r="E116" s="5"/>
      <c r="F116" s="9">
        <f t="shared" si="42"/>
        <v>20830.650000000001</v>
      </c>
      <c r="G116" s="12">
        <f>SUM(G117)</f>
        <v>0</v>
      </c>
      <c r="H116" s="12">
        <f t="shared" ref="H116:X116" si="44">SUM(H117)</f>
        <v>0</v>
      </c>
      <c r="I116" s="12">
        <f t="shared" si="44"/>
        <v>0</v>
      </c>
      <c r="J116" s="12">
        <f t="shared" si="44"/>
        <v>0</v>
      </c>
      <c r="K116" s="12">
        <f t="shared" si="44"/>
        <v>0</v>
      </c>
      <c r="L116" s="12">
        <f t="shared" si="44"/>
        <v>0</v>
      </c>
      <c r="M116" s="12">
        <f t="shared" si="44"/>
        <v>0</v>
      </c>
      <c r="N116" s="12">
        <f t="shared" si="44"/>
        <v>0</v>
      </c>
      <c r="O116" s="12">
        <f t="shared" si="44"/>
        <v>0</v>
      </c>
      <c r="P116" s="12">
        <f t="shared" si="44"/>
        <v>960</v>
      </c>
      <c r="Q116" s="12">
        <f t="shared" si="44"/>
        <v>0</v>
      </c>
      <c r="R116" s="12">
        <f t="shared" si="44"/>
        <v>0</v>
      </c>
      <c r="S116" s="12">
        <f t="shared" si="44"/>
        <v>19870.650000000001</v>
      </c>
      <c r="T116" s="12">
        <f t="shared" si="44"/>
        <v>0</v>
      </c>
      <c r="U116" s="12">
        <f t="shared" si="44"/>
        <v>0</v>
      </c>
      <c r="V116" s="12">
        <f t="shared" si="44"/>
        <v>0</v>
      </c>
      <c r="W116" s="12"/>
      <c r="X116" s="12">
        <f t="shared" si="44"/>
        <v>0</v>
      </c>
    </row>
    <row r="117" spans="1:24" s="13" customFormat="1" x14ac:dyDescent="0.3">
      <c r="A117" s="23"/>
      <c r="B117" s="8" t="s">
        <v>144</v>
      </c>
      <c r="C117" s="5"/>
      <c r="D117" s="5"/>
      <c r="E117" s="5">
        <v>212</v>
      </c>
      <c r="F117" s="9">
        <f t="shared" si="42"/>
        <v>20830.650000000001</v>
      </c>
      <c r="G117" s="12">
        <f t="shared" ref="G117:X117" si="45">SUM(0+G92)</f>
        <v>0</v>
      </c>
      <c r="H117" s="12">
        <f t="shared" si="45"/>
        <v>0</v>
      </c>
      <c r="I117" s="12">
        <f t="shared" si="45"/>
        <v>0</v>
      </c>
      <c r="J117" s="12">
        <f t="shared" si="45"/>
        <v>0</v>
      </c>
      <c r="K117" s="12">
        <f t="shared" si="45"/>
        <v>0</v>
      </c>
      <c r="L117" s="12">
        <f t="shared" si="45"/>
        <v>0</v>
      </c>
      <c r="M117" s="12">
        <f t="shared" si="45"/>
        <v>0</v>
      </c>
      <c r="N117" s="12">
        <f t="shared" si="45"/>
        <v>0</v>
      </c>
      <c r="O117" s="12">
        <f>SUM(0+O92)</f>
        <v>0</v>
      </c>
      <c r="P117" s="12">
        <f t="shared" si="45"/>
        <v>960</v>
      </c>
      <c r="Q117" s="12">
        <f t="shared" si="45"/>
        <v>0</v>
      </c>
      <c r="R117" s="12">
        <f t="shared" si="45"/>
        <v>0</v>
      </c>
      <c r="S117" s="12">
        <f t="shared" si="45"/>
        <v>19870.650000000001</v>
      </c>
      <c r="T117" s="12">
        <f t="shared" si="45"/>
        <v>0</v>
      </c>
      <c r="U117" s="12">
        <f t="shared" si="45"/>
        <v>0</v>
      </c>
      <c r="V117" s="12">
        <f t="shared" si="45"/>
        <v>0</v>
      </c>
      <c r="W117" s="12"/>
      <c r="X117" s="12">
        <f t="shared" si="45"/>
        <v>0</v>
      </c>
    </row>
    <row r="118" spans="1:24" s="13" customFormat="1" x14ac:dyDescent="0.3">
      <c r="A118" s="23" t="s">
        <v>35</v>
      </c>
      <c r="B118" s="8" t="s">
        <v>145</v>
      </c>
      <c r="C118" s="5">
        <v>230</v>
      </c>
      <c r="D118" s="5">
        <v>850</v>
      </c>
      <c r="E118" s="5"/>
      <c r="F118" s="9">
        <f t="shared" si="42"/>
        <v>1829250.31</v>
      </c>
      <c r="G118" s="12">
        <f>SUM(G119)</f>
        <v>1829250.31</v>
      </c>
      <c r="H118" s="12">
        <f t="shared" ref="H118:X118" si="46">SUM(H119)</f>
        <v>0</v>
      </c>
      <c r="I118" s="12">
        <f t="shared" si="46"/>
        <v>0</v>
      </c>
      <c r="J118" s="12">
        <f t="shared" si="46"/>
        <v>0</v>
      </c>
      <c r="K118" s="12">
        <f t="shared" si="46"/>
        <v>0</v>
      </c>
      <c r="L118" s="12">
        <f t="shared" si="46"/>
        <v>0</v>
      </c>
      <c r="M118" s="12">
        <f t="shared" si="46"/>
        <v>0</v>
      </c>
      <c r="N118" s="12">
        <f t="shared" si="46"/>
        <v>0</v>
      </c>
      <c r="O118" s="12">
        <f t="shared" si="46"/>
        <v>0</v>
      </c>
      <c r="P118" s="12">
        <f t="shared" si="46"/>
        <v>0</v>
      </c>
      <c r="Q118" s="12">
        <f t="shared" si="46"/>
        <v>0</v>
      </c>
      <c r="R118" s="12">
        <f t="shared" si="46"/>
        <v>0</v>
      </c>
      <c r="S118" s="12">
        <f t="shared" si="46"/>
        <v>0</v>
      </c>
      <c r="T118" s="12">
        <f t="shared" si="46"/>
        <v>0</v>
      </c>
      <c r="U118" s="12">
        <f t="shared" si="46"/>
        <v>0</v>
      </c>
      <c r="V118" s="12">
        <f t="shared" si="46"/>
        <v>0</v>
      </c>
      <c r="W118" s="12"/>
      <c r="X118" s="12">
        <f t="shared" si="46"/>
        <v>0</v>
      </c>
    </row>
    <row r="119" spans="1:24" s="13" customFormat="1" x14ac:dyDescent="0.3">
      <c r="A119" s="23"/>
      <c r="B119" s="8" t="s">
        <v>146</v>
      </c>
      <c r="C119" s="5"/>
      <c r="D119" s="5"/>
      <c r="E119" s="5">
        <v>290</v>
      </c>
      <c r="F119" s="9">
        <f t="shared" si="42"/>
        <v>1829250.31</v>
      </c>
      <c r="G119" s="12">
        <f t="shared" ref="G119:X119" si="47">SUM(G94+0+G48)</f>
        <v>1829250.31</v>
      </c>
      <c r="H119" s="12">
        <f t="shared" si="47"/>
        <v>0</v>
      </c>
      <c r="I119" s="12">
        <f t="shared" si="47"/>
        <v>0</v>
      </c>
      <c r="J119" s="12">
        <f t="shared" si="47"/>
        <v>0</v>
      </c>
      <c r="K119" s="12">
        <f t="shared" si="47"/>
        <v>0</v>
      </c>
      <c r="L119" s="12">
        <f t="shared" si="47"/>
        <v>0</v>
      </c>
      <c r="M119" s="12">
        <f t="shared" si="47"/>
        <v>0</v>
      </c>
      <c r="N119" s="12">
        <f t="shared" si="47"/>
        <v>0</v>
      </c>
      <c r="O119" s="12">
        <f t="shared" si="47"/>
        <v>0</v>
      </c>
      <c r="P119" s="12">
        <f t="shared" si="47"/>
        <v>0</v>
      </c>
      <c r="Q119" s="12">
        <f t="shared" si="47"/>
        <v>0</v>
      </c>
      <c r="R119" s="12">
        <f t="shared" si="47"/>
        <v>0</v>
      </c>
      <c r="S119" s="12">
        <f t="shared" si="47"/>
        <v>0</v>
      </c>
      <c r="T119" s="12">
        <f t="shared" si="47"/>
        <v>0</v>
      </c>
      <c r="U119" s="12">
        <f t="shared" si="47"/>
        <v>0</v>
      </c>
      <c r="V119" s="12">
        <f t="shared" si="47"/>
        <v>0</v>
      </c>
      <c r="W119" s="12"/>
      <c r="X119" s="12">
        <f t="shared" si="47"/>
        <v>0</v>
      </c>
    </row>
    <row r="120" spans="1:24" s="13" customFormat="1" ht="37.5" x14ac:dyDescent="0.3">
      <c r="A120" s="23" t="s">
        <v>37</v>
      </c>
      <c r="B120" s="8" t="s">
        <v>147</v>
      </c>
      <c r="C120" s="5">
        <v>250</v>
      </c>
      <c r="D120" s="5">
        <v>240</v>
      </c>
      <c r="E120" s="5"/>
      <c r="F120" s="9">
        <f t="shared" si="42"/>
        <v>0</v>
      </c>
      <c r="G120" s="12">
        <f>SUM(G121:G122)</f>
        <v>0</v>
      </c>
      <c r="H120" s="12">
        <f t="shared" ref="H120:X120" si="48">SUM(H121:H122)</f>
        <v>0</v>
      </c>
      <c r="I120" s="12">
        <f t="shared" si="48"/>
        <v>0</v>
      </c>
      <c r="J120" s="12">
        <f t="shared" si="48"/>
        <v>0</v>
      </c>
      <c r="K120" s="12">
        <f t="shared" si="48"/>
        <v>0</v>
      </c>
      <c r="L120" s="12">
        <f t="shared" si="48"/>
        <v>0</v>
      </c>
      <c r="M120" s="12">
        <f t="shared" si="48"/>
        <v>0</v>
      </c>
      <c r="N120" s="12">
        <f t="shared" si="48"/>
        <v>0</v>
      </c>
      <c r="O120" s="12">
        <f t="shared" si="48"/>
        <v>0</v>
      </c>
      <c r="P120" s="12">
        <f t="shared" si="48"/>
        <v>0</v>
      </c>
      <c r="Q120" s="12">
        <f t="shared" si="48"/>
        <v>0</v>
      </c>
      <c r="R120" s="12">
        <f t="shared" si="48"/>
        <v>0</v>
      </c>
      <c r="S120" s="12">
        <f t="shared" si="48"/>
        <v>0</v>
      </c>
      <c r="T120" s="12">
        <f t="shared" si="48"/>
        <v>0</v>
      </c>
      <c r="U120" s="12">
        <f t="shared" si="48"/>
        <v>0</v>
      </c>
      <c r="V120" s="12">
        <f t="shared" si="48"/>
        <v>0</v>
      </c>
      <c r="W120" s="12"/>
      <c r="X120" s="12">
        <f t="shared" si="48"/>
        <v>0</v>
      </c>
    </row>
    <row r="121" spans="1:24" s="13" customFormat="1" x14ac:dyDescent="0.3">
      <c r="A121" s="23"/>
      <c r="B121" s="8" t="s">
        <v>83</v>
      </c>
      <c r="C121" s="5"/>
      <c r="D121" s="5"/>
      <c r="E121" s="5">
        <v>226</v>
      </c>
      <c r="F121" s="9">
        <f t="shared" si="42"/>
        <v>0</v>
      </c>
      <c r="G121" s="12">
        <f t="shared" ref="G121:X121" si="49">SUM(G96+0)</f>
        <v>0</v>
      </c>
      <c r="H121" s="12">
        <f t="shared" si="49"/>
        <v>0</v>
      </c>
      <c r="I121" s="12">
        <f t="shared" si="49"/>
        <v>0</v>
      </c>
      <c r="J121" s="12">
        <f t="shared" si="49"/>
        <v>0</v>
      </c>
      <c r="K121" s="12">
        <f t="shared" si="49"/>
        <v>0</v>
      </c>
      <c r="L121" s="12">
        <f t="shared" si="49"/>
        <v>0</v>
      </c>
      <c r="M121" s="12">
        <f t="shared" si="49"/>
        <v>0</v>
      </c>
      <c r="N121" s="12">
        <f t="shared" si="49"/>
        <v>0</v>
      </c>
      <c r="O121" s="12">
        <f t="shared" si="49"/>
        <v>0</v>
      </c>
      <c r="P121" s="12">
        <f t="shared" si="49"/>
        <v>0</v>
      </c>
      <c r="Q121" s="12">
        <f t="shared" si="49"/>
        <v>0</v>
      </c>
      <c r="R121" s="12">
        <f t="shared" si="49"/>
        <v>0</v>
      </c>
      <c r="S121" s="12">
        <f t="shared" si="49"/>
        <v>0</v>
      </c>
      <c r="T121" s="12">
        <f t="shared" si="49"/>
        <v>0</v>
      </c>
      <c r="U121" s="12">
        <f t="shared" si="49"/>
        <v>0</v>
      </c>
      <c r="V121" s="12">
        <f t="shared" si="49"/>
        <v>0</v>
      </c>
      <c r="W121" s="12"/>
      <c r="X121" s="12">
        <f t="shared" si="49"/>
        <v>0</v>
      </c>
    </row>
    <row r="122" spans="1:24" s="13" customFormat="1" x14ac:dyDescent="0.3">
      <c r="A122" s="23"/>
      <c r="B122" s="8" t="s">
        <v>146</v>
      </c>
      <c r="C122" s="5"/>
      <c r="D122" s="5"/>
      <c r="E122" s="5">
        <v>290</v>
      </c>
      <c r="F122" s="9">
        <f t="shared" si="42"/>
        <v>0</v>
      </c>
      <c r="G122" s="12">
        <f t="shared" ref="G122:X122" si="50">SUM(G97+0)</f>
        <v>0</v>
      </c>
      <c r="H122" s="12">
        <f t="shared" si="50"/>
        <v>0</v>
      </c>
      <c r="I122" s="12">
        <f t="shared" si="50"/>
        <v>0</v>
      </c>
      <c r="J122" s="12">
        <f t="shared" si="50"/>
        <v>0</v>
      </c>
      <c r="K122" s="12">
        <f t="shared" si="50"/>
        <v>0</v>
      </c>
      <c r="L122" s="12">
        <f t="shared" si="50"/>
        <v>0</v>
      </c>
      <c r="M122" s="12">
        <f t="shared" si="50"/>
        <v>0</v>
      </c>
      <c r="N122" s="12">
        <f t="shared" si="50"/>
        <v>0</v>
      </c>
      <c r="O122" s="12">
        <f t="shared" si="50"/>
        <v>0</v>
      </c>
      <c r="P122" s="12">
        <f t="shared" si="50"/>
        <v>0</v>
      </c>
      <c r="Q122" s="12">
        <f t="shared" si="50"/>
        <v>0</v>
      </c>
      <c r="R122" s="12">
        <f t="shared" si="50"/>
        <v>0</v>
      </c>
      <c r="S122" s="12">
        <f t="shared" si="50"/>
        <v>0</v>
      </c>
      <c r="T122" s="12">
        <f t="shared" si="50"/>
        <v>0</v>
      </c>
      <c r="U122" s="12">
        <f t="shared" si="50"/>
        <v>0</v>
      </c>
      <c r="V122" s="12">
        <f t="shared" si="50"/>
        <v>0</v>
      </c>
      <c r="W122" s="12"/>
      <c r="X122" s="12">
        <f t="shared" si="50"/>
        <v>0</v>
      </c>
    </row>
    <row r="123" spans="1:24" s="13" customFormat="1" ht="37.5" x14ac:dyDescent="0.3">
      <c r="A123" s="23" t="s">
        <v>39</v>
      </c>
      <c r="B123" s="8" t="s">
        <v>70</v>
      </c>
      <c r="C123" s="5">
        <v>260</v>
      </c>
      <c r="D123" s="5">
        <v>240</v>
      </c>
      <c r="E123" s="5"/>
      <c r="F123" s="9">
        <f t="shared" si="42"/>
        <v>11844892.630000001</v>
      </c>
      <c r="G123" s="12">
        <f>SUM(G124+G125+G126+G130+G131+G132+G133+G134+G135)</f>
        <v>3865454</v>
      </c>
      <c r="H123" s="12">
        <f t="shared" ref="H123:X123" si="51">SUM(H124+H125+H126+H130+H131+H132+H133+H134+H135)</f>
        <v>1422011.6900000002</v>
      </c>
      <c r="I123" s="12">
        <f t="shared" si="51"/>
        <v>0</v>
      </c>
      <c r="J123" s="12">
        <f t="shared" si="51"/>
        <v>0</v>
      </c>
      <c r="K123" s="12">
        <f t="shared" si="51"/>
        <v>0</v>
      </c>
      <c r="L123" s="12">
        <f t="shared" si="51"/>
        <v>0</v>
      </c>
      <c r="M123" s="12">
        <f t="shared" si="51"/>
        <v>0</v>
      </c>
      <c r="N123" s="12">
        <f t="shared" si="51"/>
        <v>622190</v>
      </c>
      <c r="O123" s="12">
        <f t="shared" si="51"/>
        <v>6181026</v>
      </c>
      <c r="P123" s="12">
        <f>SUM(P124+P125+P126+P130+P131+P132+P133+P134+P135)</f>
        <v>0</v>
      </c>
      <c r="Q123" s="12">
        <f t="shared" si="51"/>
        <v>337000</v>
      </c>
      <c r="R123" s="12">
        <f t="shared" si="51"/>
        <v>0</v>
      </c>
      <c r="S123" s="12">
        <f t="shared" si="51"/>
        <v>39400.94</v>
      </c>
      <c r="T123" s="12">
        <f t="shared" si="51"/>
        <v>0</v>
      </c>
      <c r="U123" s="12">
        <f t="shared" si="51"/>
        <v>0</v>
      </c>
      <c r="V123" s="12">
        <f t="shared" si="51"/>
        <v>0</v>
      </c>
      <c r="W123" s="12"/>
      <c r="X123" s="12">
        <f t="shared" si="51"/>
        <v>0</v>
      </c>
    </row>
    <row r="124" spans="1:24" s="13" customFormat="1" x14ac:dyDescent="0.3">
      <c r="A124" s="23" t="s">
        <v>148</v>
      </c>
      <c r="B124" s="8" t="s">
        <v>72</v>
      </c>
      <c r="C124" s="5"/>
      <c r="D124" s="5"/>
      <c r="E124" s="5">
        <v>221</v>
      </c>
      <c r="F124" s="9">
        <f t="shared" si="42"/>
        <v>73806.73</v>
      </c>
      <c r="G124" s="12">
        <f t="shared" ref="G124:G129" si="52">G99+G34</f>
        <v>73806.73</v>
      </c>
      <c r="H124" s="12">
        <f t="shared" ref="H124:X124" si="53">H34</f>
        <v>0</v>
      </c>
      <c r="I124" s="12">
        <f t="shared" si="53"/>
        <v>0</v>
      </c>
      <c r="J124" s="12">
        <f t="shared" si="53"/>
        <v>0</v>
      </c>
      <c r="K124" s="12">
        <f t="shared" si="53"/>
        <v>0</v>
      </c>
      <c r="L124" s="12">
        <f t="shared" si="53"/>
        <v>0</v>
      </c>
      <c r="M124" s="12">
        <f t="shared" si="53"/>
        <v>0</v>
      </c>
      <c r="N124" s="12">
        <f t="shared" si="53"/>
        <v>0</v>
      </c>
      <c r="O124" s="12">
        <f t="shared" si="53"/>
        <v>0</v>
      </c>
      <c r="P124" s="12">
        <f t="shared" si="53"/>
        <v>0</v>
      </c>
      <c r="Q124" s="12">
        <f t="shared" si="53"/>
        <v>0</v>
      </c>
      <c r="R124" s="12">
        <f t="shared" si="53"/>
        <v>0</v>
      </c>
      <c r="S124" s="12">
        <f t="shared" si="53"/>
        <v>0</v>
      </c>
      <c r="T124" s="12">
        <f t="shared" si="53"/>
        <v>0</v>
      </c>
      <c r="U124" s="12">
        <f t="shared" si="53"/>
        <v>0</v>
      </c>
      <c r="V124" s="12">
        <f t="shared" si="53"/>
        <v>0</v>
      </c>
      <c r="W124" s="12"/>
      <c r="X124" s="12">
        <f t="shared" si="53"/>
        <v>0</v>
      </c>
    </row>
    <row r="125" spans="1:24" s="13" customFormat="1" x14ac:dyDescent="0.3">
      <c r="A125" s="23" t="s">
        <v>149</v>
      </c>
      <c r="B125" s="8" t="s">
        <v>74</v>
      </c>
      <c r="C125" s="5"/>
      <c r="D125" s="5"/>
      <c r="E125" s="5">
        <v>222</v>
      </c>
      <c r="F125" s="9">
        <f t="shared" si="42"/>
        <v>0</v>
      </c>
      <c r="G125" s="12">
        <f t="shared" si="52"/>
        <v>0</v>
      </c>
      <c r="H125" s="12">
        <f t="shared" ref="H125:X125" si="54">H35+H71+0</f>
        <v>0</v>
      </c>
      <c r="I125" s="12">
        <f t="shared" si="54"/>
        <v>0</v>
      </c>
      <c r="J125" s="12">
        <f t="shared" si="54"/>
        <v>0</v>
      </c>
      <c r="K125" s="12">
        <f t="shared" si="54"/>
        <v>0</v>
      </c>
      <c r="L125" s="12">
        <f t="shared" si="54"/>
        <v>0</v>
      </c>
      <c r="M125" s="12">
        <f t="shared" si="54"/>
        <v>0</v>
      </c>
      <c r="N125" s="12">
        <f t="shared" si="54"/>
        <v>0</v>
      </c>
      <c r="O125" s="12">
        <f t="shared" si="54"/>
        <v>0</v>
      </c>
      <c r="P125" s="12">
        <f t="shared" si="54"/>
        <v>0</v>
      </c>
      <c r="Q125" s="12">
        <f t="shared" si="54"/>
        <v>0</v>
      </c>
      <c r="R125" s="12">
        <f t="shared" si="54"/>
        <v>0</v>
      </c>
      <c r="S125" s="12">
        <f t="shared" si="54"/>
        <v>0</v>
      </c>
      <c r="T125" s="12">
        <f t="shared" si="54"/>
        <v>0</v>
      </c>
      <c r="U125" s="12">
        <f t="shared" si="54"/>
        <v>0</v>
      </c>
      <c r="V125" s="12">
        <f t="shared" si="54"/>
        <v>0</v>
      </c>
      <c r="W125" s="12"/>
      <c r="X125" s="12">
        <f t="shared" si="54"/>
        <v>0</v>
      </c>
    </row>
    <row r="126" spans="1:24" s="13" customFormat="1" x14ac:dyDescent="0.3">
      <c r="A126" s="23" t="s">
        <v>150</v>
      </c>
      <c r="B126" s="8" t="s">
        <v>151</v>
      </c>
      <c r="C126" s="5"/>
      <c r="D126" s="5"/>
      <c r="E126" s="5">
        <v>223</v>
      </c>
      <c r="F126" s="9">
        <f t="shared" si="42"/>
        <v>3240073.13</v>
      </c>
      <c r="G126" s="12">
        <f t="shared" si="52"/>
        <v>3240073.13</v>
      </c>
      <c r="H126" s="12">
        <f t="shared" ref="H126:X126" si="55">SUM(H36)</f>
        <v>0</v>
      </c>
      <c r="I126" s="12">
        <f t="shared" si="55"/>
        <v>0</v>
      </c>
      <c r="J126" s="12">
        <f t="shared" si="55"/>
        <v>0</v>
      </c>
      <c r="K126" s="12">
        <f t="shared" si="55"/>
        <v>0</v>
      </c>
      <c r="L126" s="12">
        <f t="shared" si="55"/>
        <v>0</v>
      </c>
      <c r="M126" s="12">
        <f t="shared" si="55"/>
        <v>0</v>
      </c>
      <c r="N126" s="12">
        <f t="shared" si="55"/>
        <v>0</v>
      </c>
      <c r="O126" s="12">
        <f t="shared" si="55"/>
        <v>0</v>
      </c>
      <c r="P126" s="12">
        <f t="shared" si="55"/>
        <v>0</v>
      </c>
      <c r="Q126" s="12">
        <f t="shared" si="55"/>
        <v>0</v>
      </c>
      <c r="R126" s="12">
        <f t="shared" si="55"/>
        <v>0</v>
      </c>
      <c r="S126" s="12">
        <f t="shared" si="55"/>
        <v>0</v>
      </c>
      <c r="T126" s="12">
        <f t="shared" si="55"/>
        <v>0</v>
      </c>
      <c r="U126" s="12">
        <f t="shared" si="55"/>
        <v>0</v>
      </c>
      <c r="V126" s="12">
        <f t="shared" si="55"/>
        <v>0</v>
      </c>
      <c r="W126" s="12"/>
      <c r="X126" s="12">
        <f t="shared" si="55"/>
        <v>0</v>
      </c>
    </row>
    <row r="127" spans="1:24" s="13" customFormat="1" x14ac:dyDescent="0.3">
      <c r="A127" s="23"/>
      <c r="B127" s="8" t="s">
        <v>77</v>
      </c>
      <c r="C127" s="5"/>
      <c r="D127" s="5"/>
      <c r="E127" s="5">
        <v>223</v>
      </c>
      <c r="F127" s="9">
        <f t="shared" si="42"/>
        <v>2380492.06</v>
      </c>
      <c r="G127" s="12">
        <f t="shared" si="52"/>
        <v>2380492.06</v>
      </c>
      <c r="H127" s="12">
        <f t="shared" ref="H127:X129" si="56">SUM(H37)</f>
        <v>0</v>
      </c>
      <c r="I127" s="12">
        <f t="shared" si="56"/>
        <v>0</v>
      </c>
      <c r="J127" s="12">
        <f t="shared" si="56"/>
        <v>0</v>
      </c>
      <c r="K127" s="12">
        <f t="shared" si="56"/>
        <v>0</v>
      </c>
      <c r="L127" s="12">
        <f t="shared" si="56"/>
        <v>0</v>
      </c>
      <c r="M127" s="12">
        <f t="shared" si="56"/>
        <v>0</v>
      </c>
      <c r="N127" s="12">
        <f t="shared" si="56"/>
        <v>0</v>
      </c>
      <c r="O127" s="12">
        <f t="shared" si="56"/>
        <v>0</v>
      </c>
      <c r="P127" s="12">
        <f t="shared" si="56"/>
        <v>0</v>
      </c>
      <c r="Q127" s="12">
        <f t="shared" si="56"/>
        <v>0</v>
      </c>
      <c r="R127" s="12">
        <f t="shared" si="56"/>
        <v>0</v>
      </c>
      <c r="S127" s="12">
        <f t="shared" si="56"/>
        <v>0</v>
      </c>
      <c r="T127" s="12">
        <f t="shared" si="56"/>
        <v>0</v>
      </c>
      <c r="U127" s="12">
        <f t="shared" si="56"/>
        <v>0</v>
      </c>
      <c r="V127" s="12">
        <f t="shared" si="56"/>
        <v>0</v>
      </c>
      <c r="W127" s="12"/>
      <c r="X127" s="12">
        <f t="shared" si="56"/>
        <v>0</v>
      </c>
    </row>
    <row r="128" spans="1:24" s="13" customFormat="1" x14ac:dyDescent="0.3">
      <c r="A128" s="23"/>
      <c r="B128" s="8" t="s">
        <v>78</v>
      </c>
      <c r="C128" s="5"/>
      <c r="D128" s="5"/>
      <c r="E128" s="5">
        <v>223</v>
      </c>
      <c r="F128" s="9">
        <f t="shared" si="42"/>
        <v>721003.58</v>
      </c>
      <c r="G128" s="12">
        <f t="shared" si="52"/>
        <v>721003.58</v>
      </c>
      <c r="H128" s="12">
        <f t="shared" si="56"/>
        <v>0</v>
      </c>
      <c r="I128" s="12">
        <f t="shared" si="56"/>
        <v>0</v>
      </c>
      <c r="J128" s="12">
        <f t="shared" si="56"/>
        <v>0</v>
      </c>
      <c r="K128" s="12">
        <f t="shared" si="56"/>
        <v>0</v>
      </c>
      <c r="L128" s="12">
        <f t="shared" si="56"/>
        <v>0</v>
      </c>
      <c r="M128" s="12">
        <f t="shared" si="56"/>
        <v>0</v>
      </c>
      <c r="N128" s="12">
        <f t="shared" si="56"/>
        <v>0</v>
      </c>
      <c r="O128" s="12">
        <f t="shared" si="56"/>
        <v>0</v>
      </c>
      <c r="P128" s="12">
        <f t="shared" si="56"/>
        <v>0</v>
      </c>
      <c r="Q128" s="12">
        <f t="shared" si="56"/>
        <v>0</v>
      </c>
      <c r="R128" s="12">
        <f t="shared" si="56"/>
        <v>0</v>
      </c>
      <c r="S128" s="12">
        <f t="shared" si="56"/>
        <v>0</v>
      </c>
      <c r="T128" s="12">
        <f t="shared" si="56"/>
        <v>0</v>
      </c>
      <c r="U128" s="12">
        <f t="shared" si="56"/>
        <v>0</v>
      </c>
      <c r="V128" s="12">
        <f t="shared" si="56"/>
        <v>0</v>
      </c>
      <c r="W128" s="12"/>
      <c r="X128" s="12">
        <f t="shared" si="56"/>
        <v>0</v>
      </c>
    </row>
    <row r="129" spans="1:24" s="13" customFormat="1" x14ac:dyDescent="0.3">
      <c r="A129" s="23"/>
      <c r="B129" s="8" t="s">
        <v>79</v>
      </c>
      <c r="C129" s="5"/>
      <c r="D129" s="5"/>
      <c r="E129" s="5">
        <v>223</v>
      </c>
      <c r="F129" s="9">
        <f t="shared" si="42"/>
        <v>138577.49</v>
      </c>
      <c r="G129" s="12">
        <f t="shared" si="52"/>
        <v>138577.49</v>
      </c>
      <c r="H129" s="12">
        <f t="shared" si="56"/>
        <v>0</v>
      </c>
      <c r="I129" s="12">
        <f t="shared" si="56"/>
        <v>0</v>
      </c>
      <c r="J129" s="12">
        <f t="shared" si="56"/>
        <v>0</v>
      </c>
      <c r="K129" s="12">
        <f t="shared" si="56"/>
        <v>0</v>
      </c>
      <c r="L129" s="12">
        <f t="shared" si="56"/>
        <v>0</v>
      </c>
      <c r="M129" s="12">
        <f t="shared" si="56"/>
        <v>0</v>
      </c>
      <c r="N129" s="12">
        <f t="shared" si="56"/>
        <v>0</v>
      </c>
      <c r="O129" s="12">
        <f t="shared" si="56"/>
        <v>0</v>
      </c>
      <c r="P129" s="12">
        <f t="shared" si="56"/>
        <v>0</v>
      </c>
      <c r="Q129" s="12">
        <f t="shared" si="56"/>
        <v>0</v>
      </c>
      <c r="R129" s="12">
        <f t="shared" si="56"/>
        <v>0</v>
      </c>
      <c r="S129" s="12">
        <f t="shared" si="56"/>
        <v>0</v>
      </c>
      <c r="T129" s="12">
        <f t="shared" si="56"/>
        <v>0</v>
      </c>
      <c r="U129" s="12">
        <f t="shared" si="56"/>
        <v>0</v>
      </c>
      <c r="V129" s="12">
        <f t="shared" si="56"/>
        <v>0</v>
      </c>
      <c r="W129" s="12"/>
      <c r="X129" s="12">
        <f t="shared" si="56"/>
        <v>0</v>
      </c>
    </row>
    <row r="130" spans="1:24" s="13" customFormat="1" x14ac:dyDescent="0.3">
      <c r="A130" s="23" t="s">
        <v>152</v>
      </c>
      <c r="B130" s="8" t="s">
        <v>153</v>
      </c>
      <c r="C130" s="5"/>
      <c r="D130" s="5"/>
      <c r="E130" s="5">
        <v>224</v>
      </c>
      <c r="F130" s="9">
        <f t="shared" si="42"/>
        <v>0</v>
      </c>
      <c r="G130" s="12">
        <f>G105+0</f>
        <v>0</v>
      </c>
      <c r="H130" s="12">
        <f t="shared" ref="H130:X130" si="57">SUM(0)</f>
        <v>0</v>
      </c>
      <c r="I130" s="12">
        <f t="shared" si="57"/>
        <v>0</v>
      </c>
      <c r="J130" s="12">
        <f t="shared" si="57"/>
        <v>0</v>
      </c>
      <c r="K130" s="12">
        <f t="shared" si="57"/>
        <v>0</v>
      </c>
      <c r="L130" s="12">
        <f t="shared" si="57"/>
        <v>0</v>
      </c>
      <c r="M130" s="12">
        <f t="shared" si="57"/>
        <v>0</v>
      </c>
      <c r="N130" s="12">
        <f t="shared" si="57"/>
        <v>0</v>
      </c>
      <c r="O130" s="12">
        <f t="shared" si="57"/>
        <v>0</v>
      </c>
      <c r="P130" s="12">
        <f t="shared" si="57"/>
        <v>0</v>
      </c>
      <c r="Q130" s="12">
        <f t="shared" si="57"/>
        <v>0</v>
      </c>
      <c r="R130" s="12">
        <f t="shared" si="57"/>
        <v>0</v>
      </c>
      <c r="S130" s="12">
        <f t="shared" si="57"/>
        <v>0</v>
      </c>
      <c r="T130" s="12">
        <f t="shared" si="57"/>
        <v>0</v>
      </c>
      <c r="U130" s="12">
        <f t="shared" si="57"/>
        <v>0</v>
      </c>
      <c r="V130" s="12">
        <f t="shared" si="57"/>
        <v>0</v>
      </c>
      <c r="W130" s="12"/>
      <c r="X130" s="12">
        <f t="shared" si="57"/>
        <v>0</v>
      </c>
    </row>
    <row r="131" spans="1:24" s="13" customFormat="1" x14ac:dyDescent="0.3">
      <c r="A131" s="23" t="s">
        <v>154</v>
      </c>
      <c r="B131" s="8" t="s">
        <v>81</v>
      </c>
      <c r="C131" s="5"/>
      <c r="D131" s="5"/>
      <c r="E131" s="5">
        <v>225</v>
      </c>
      <c r="F131" s="9">
        <f t="shared" si="42"/>
        <v>5978436.4500000002</v>
      </c>
      <c r="G131" s="12">
        <f>G106+G40</f>
        <v>277412.45</v>
      </c>
      <c r="H131" s="12">
        <f t="shared" ref="H131:X131" si="58">H40+H55+H58+0+0+H64+0+0+0+H72+0+0</f>
        <v>0</v>
      </c>
      <c r="I131" s="12">
        <f t="shared" si="58"/>
        <v>0</v>
      </c>
      <c r="J131" s="12">
        <f t="shared" si="58"/>
        <v>0</v>
      </c>
      <c r="K131" s="12">
        <f t="shared" si="58"/>
        <v>0</v>
      </c>
      <c r="L131" s="12">
        <f t="shared" si="58"/>
        <v>0</v>
      </c>
      <c r="M131" s="12">
        <f t="shared" si="58"/>
        <v>0</v>
      </c>
      <c r="N131" s="12">
        <f t="shared" si="58"/>
        <v>0</v>
      </c>
      <c r="O131" s="12">
        <f>O40+O55+O58+0+0+O64+0+0+0+O72+0+0+O63</f>
        <v>5701024</v>
      </c>
      <c r="P131" s="12">
        <f t="shared" si="58"/>
        <v>0</v>
      </c>
      <c r="Q131" s="12">
        <f t="shared" si="58"/>
        <v>0</v>
      </c>
      <c r="R131" s="12">
        <f t="shared" si="58"/>
        <v>0</v>
      </c>
      <c r="S131" s="12">
        <f t="shared" si="58"/>
        <v>0</v>
      </c>
      <c r="T131" s="12">
        <f t="shared" si="58"/>
        <v>0</v>
      </c>
      <c r="U131" s="12">
        <f t="shared" si="58"/>
        <v>0</v>
      </c>
      <c r="V131" s="12">
        <f t="shared" si="58"/>
        <v>0</v>
      </c>
      <c r="W131" s="12"/>
      <c r="X131" s="12">
        <f t="shared" si="58"/>
        <v>0</v>
      </c>
    </row>
    <row r="132" spans="1:24" s="13" customFormat="1" x14ac:dyDescent="0.3">
      <c r="A132" s="23" t="s">
        <v>155</v>
      </c>
      <c r="B132" s="8" t="s">
        <v>83</v>
      </c>
      <c r="C132" s="5"/>
      <c r="D132" s="5"/>
      <c r="E132" s="5">
        <v>226</v>
      </c>
      <c r="F132" s="9">
        <f t="shared" si="42"/>
        <v>540717.52</v>
      </c>
      <c r="G132" s="12">
        <f t="shared" ref="G132:X132" si="59">G107+G46+G41</f>
        <v>230030</v>
      </c>
      <c r="H132" s="12">
        <f t="shared" si="59"/>
        <v>52738.1</v>
      </c>
      <c r="I132" s="12">
        <f t="shared" si="59"/>
        <v>0</v>
      </c>
      <c r="J132" s="12">
        <f t="shared" si="59"/>
        <v>0</v>
      </c>
      <c r="K132" s="12">
        <f t="shared" si="59"/>
        <v>0</v>
      </c>
      <c r="L132" s="12">
        <f t="shared" si="59"/>
        <v>0</v>
      </c>
      <c r="M132" s="12">
        <f t="shared" si="59"/>
        <v>0</v>
      </c>
      <c r="N132" s="12">
        <f t="shared" si="59"/>
        <v>0</v>
      </c>
      <c r="O132" s="12">
        <f>O107+O46+O41</f>
        <v>223348.48000000001</v>
      </c>
      <c r="P132" s="12">
        <f t="shared" si="59"/>
        <v>0</v>
      </c>
      <c r="Q132" s="12">
        <f t="shared" si="59"/>
        <v>0</v>
      </c>
      <c r="R132" s="12">
        <f t="shared" si="59"/>
        <v>0</v>
      </c>
      <c r="S132" s="12">
        <f t="shared" si="59"/>
        <v>34600.94</v>
      </c>
      <c r="T132" s="12">
        <f t="shared" si="59"/>
        <v>0</v>
      </c>
      <c r="U132" s="12">
        <f t="shared" si="59"/>
        <v>0</v>
      </c>
      <c r="V132" s="12">
        <f t="shared" si="59"/>
        <v>0</v>
      </c>
      <c r="W132" s="12"/>
      <c r="X132" s="12">
        <f t="shared" si="59"/>
        <v>0</v>
      </c>
    </row>
    <row r="133" spans="1:24" s="13" customFormat="1" x14ac:dyDescent="0.3">
      <c r="A133" s="23" t="s">
        <v>156</v>
      </c>
      <c r="B133" s="8" t="s">
        <v>146</v>
      </c>
      <c r="C133" s="5"/>
      <c r="D133" s="5"/>
      <c r="E133" s="5">
        <v>290</v>
      </c>
      <c r="F133" s="9">
        <f t="shared" si="42"/>
        <v>0</v>
      </c>
      <c r="G133" s="12">
        <f t="shared" ref="G133:X133" si="60">G108+0</f>
        <v>0</v>
      </c>
      <c r="H133" s="12">
        <f t="shared" si="60"/>
        <v>0</v>
      </c>
      <c r="I133" s="12">
        <f t="shared" si="60"/>
        <v>0</v>
      </c>
      <c r="J133" s="12">
        <f t="shared" si="60"/>
        <v>0</v>
      </c>
      <c r="K133" s="12">
        <f t="shared" si="60"/>
        <v>0</v>
      </c>
      <c r="L133" s="12">
        <f t="shared" si="60"/>
        <v>0</v>
      </c>
      <c r="M133" s="12">
        <f t="shared" si="60"/>
        <v>0</v>
      </c>
      <c r="N133" s="12">
        <f t="shared" si="60"/>
        <v>0</v>
      </c>
      <c r="O133" s="12">
        <f t="shared" si="60"/>
        <v>0</v>
      </c>
      <c r="P133" s="12">
        <f t="shared" si="60"/>
        <v>0</v>
      </c>
      <c r="Q133" s="12">
        <f t="shared" si="60"/>
        <v>0</v>
      </c>
      <c r="R133" s="12">
        <f t="shared" si="60"/>
        <v>0</v>
      </c>
      <c r="S133" s="12">
        <f t="shared" si="60"/>
        <v>0</v>
      </c>
      <c r="T133" s="12">
        <f t="shared" si="60"/>
        <v>0</v>
      </c>
      <c r="U133" s="12">
        <f t="shared" si="60"/>
        <v>0</v>
      </c>
      <c r="V133" s="12">
        <f t="shared" si="60"/>
        <v>0</v>
      </c>
      <c r="W133" s="12"/>
      <c r="X133" s="12">
        <f t="shared" si="60"/>
        <v>0</v>
      </c>
    </row>
    <row r="134" spans="1:24" s="13" customFormat="1" x14ac:dyDescent="0.3">
      <c r="A134" s="23" t="s">
        <v>157</v>
      </c>
      <c r="B134" s="8" t="s">
        <v>158</v>
      </c>
      <c r="C134" s="5"/>
      <c r="D134" s="5"/>
      <c r="E134" s="5">
        <v>310</v>
      </c>
      <c r="F134" s="9">
        <f t="shared" si="42"/>
        <v>1513473.59</v>
      </c>
      <c r="G134" s="12">
        <f t="shared" ref="G134:X134" si="61">G109+G42</f>
        <v>0</v>
      </c>
      <c r="H134" s="12">
        <f t="shared" si="61"/>
        <v>1339373.5900000001</v>
      </c>
      <c r="I134" s="12">
        <f t="shared" si="61"/>
        <v>0</v>
      </c>
      <c r="J134" s="12">
        <f t="shared" si="61"/>
        <v>0</v>
      </c>
      <c r="K134" s="12">
        <f t="shared" si="61"/>
        <v>0</v>
      </c>
      <c r="L134" s="12">
        <f t="shared" si="61"/>
        <v>0</v>
      </c>
      <c r="M134" s="12">
        <f t="shared" si="61"/>
        <v>0</v>
      </c>
      <c r="N134" s="12">
        <f t="shared" si="61"/>
        <v>0</v>
      </c>
      <c r="O134" s="12">
        <f t="shared" si="61"/>
        <v>169300</v>
      </c>
      <c r="P134" s="12">
        <f t="shared" si="61"/>
        <v>0</v>
      </c>
      <c r="Q134" s="12">
        <f t="shared" si="61"/>
        <v>0</v>
      </c>
      <c r="R134" s="12">
        <f t="shared" si="61"/>
        <v>0</v>
      </c>
      <c r="S134" s="12">
        <f t="shared" si="61"/>
        <v>4800</v>
      </c>
      <c r="T134" s="12">
        <f t="shared" si="61"/>
        <v>0</v>
      </c>
      <c r="U134" s="12">
        <f t="shared" si="61"/>
        <v>0</v>
      </c>
      <c r="V134" s="12">
        <f t="shared" si="61"/>
        <v>0</v>
      </c>
      <c r="W134" s="12"/>
      <c r="X134" s="12">
        <f t="shared" si="61"/>
        <v>0</v>
      </c>
    </row>
    <row r="135" spans="1:24" s="13" customFormat="1" x14ac:dyDescent="0.3">
      <c r="A135" s="23" t="s">
        <v>159</v>
      </c>
      <c r="B135" s="8" t="s">
        <v>87</v>
      </c>
      <c r="C135" s="5"/>
      <c r="D135" s="5"/>
      <c r="E135" s="5">
        <v>340</v>
      </c>
      <c r="F135" s="9">
        <f t="shared" si="42"/>
        <v>498385.21</v>
      </c>
      <c r="G135" s="12">
        <f>G110+G47+0+G43+G44</f>
        <v>44131.69</v>
      </c>
      <c r="H135" s="12">
        <f t="shared" ref="H135:X135" si="62">H110+H47+0+H43</f>
        <v>29900</v>
      </c>
      <c r="I135" s="12">
        <f t="shared" si="62"/>
        <v>0</v>
      </c>
      <c r="J135" s="12">
        <f t="shared" si="62"/>
        <v>0</v>
      </c>
      <c r="K135" s="12">
        <f t="shared" si="62"/>
        <v>0</v>
      </c>
      <c r="L135" s="12">
        <f t="shared" si="62"/>
        <v>0</v>
      </c>
      <c r="M135" s="12">
        <f t="shared" si="62"/>
        <v>0</v>
      </c>
      <c r="N135" s="12">
        <f t="shared" si="62"/>
        <v>622190</v>
      </c>
      <c r="O135" s="12">
        <f t="shared" si="62"/>
        <v>87353.52</v>
      </c>
      <c r="P135" s="12">
        <f t="shared" si="62"/>
        <v>0</v>
      </c>
      <c r="Q135" s="12">
        <f t="shared" si="62"/>
        <v>337000</v>
      </c>
      <c r="R135" s="12">
        <f t="shared" si="62"/>
        <v>0</v>
      </c>
      <c r="S135" s="12">
        <f t="shared" si="62"/>
        <v>0</v>
      </c>
      <c r="T135" s="12">
        <f t="shared" si="62"/>
        <v>0</v>
      </c>
      <c r="U135" s="12">
        <f t="shared" si="62"/>
        <v>0</v>
      </c>
      <c r="V135" s="12">
        <f t="shared" si="62"/>
        <v>0</v>
      </c>
      <c r="W135" s="12"/>
      <c r="X135" s="12">
        <f t="shared" si="62"/>
        <v>0</v>
      </c>
    </row>
    <row r="136" spans="1:24" s="32" customFormat="1" x14ac:dyDescent="0.3">
      <c r="A136" s="25" t="s">
        <v>35</v>
      </c>
      <c r="B136" s="21" t="s">
        <v>161</v>
      </c>
      <c r="C136" s="22"/>
      <c r="D136" s="22"/>
      <c r="E136" s="22"/>
      <c r="F136" s="9">
        <f t="shared" si="42"/>
        <v>10295724.52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2">
        <v>9533725.5</v>
      </c>
      <c r="U136" s="12">
        <f t="shared" ref="U136:X136" si="63">SUM(U137+U141+U143+U148+U145)</f>
        <v>184835.52000000002</v>
      </c>
      <c r="V136" s="12">
        <f t="shared" si="63"/>
        <v>0</v>
      </c>
      <c r="W136" s="12"/>
      <c r="X136" s="12">
        <f t="shared" si="63"/>
        <v>577163.5</v>
      </c>
    </row>
    <row r="137" spans="1:24" s="32" customFormat="1" x14ac:dyDescent="0.3">
      <c r="A137" s="23" t="s">
        <v>23</v>
      </c>
      <c r="B137" s="8" t="s">
        <v>65</v>
      </c>
      <c r="C137" s="5">
        <v>210</v>
      </c>
      <c r="D137" s="5">
        <v>100</v>
      </c>
      <c r="E137" s="5"/>
      <c r="F137" s="9">
        <f t="shared" si="42"/>
        <v>3245720.3499999996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33"/>
      <c r="R137" s="33"/>
      <c r="S137" s="33"/>
      <c r="T137" s="33">
        <f t="shared" ref="T137:V137" si="64">SUM(T138)</f>
        <v>3245720.3499999996</v>
      </c>
      <c r="U137" s="33">
        <f t="shared" si="64"/>
        <v>0</v>
      </c>
      <c r="V137" s="33">
        <f t="shared" si="64"/>
        <v>0</v>
      </c>
      <c r="W137" s="33"/>
      <c r="X137" s="33">
        <f t="shared" ref="X137" si="65">SUM(X138)</f>
        <v>0</v>
      </c>
    </row>
    <row r="138" spans="1:24" s="32" customFormat="1" ht="37.5" x14ac:dyDescent="0.3">
      <c r="A138" s="23"/>
      <c r="B138" s="8" t="s">
        <v>66</v>
      </c>
      <c r="C138" s="5"/>
      <c r="D138" s="5"/>
      <c r="E138" s="5"/>
      <c r="F138" s="9">
        <f t="shared" si="42"/>
        <v>3245720.3499999996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33"/>
      <c r="R138" s="33"/>
      <c r="S138" s="33"/>
      <c r="T138" s="33">
        <f t="shared" ref="T138:V138" si="66">SUM(T139:T140)</f>
        <v>3245720.3499999996</v>
      </c>
      <c r="U138" s="33">
        <f t="shared" si="66"/>
        <v>0</v>
      </c>
      <c r="V138" s="33">
        <f t="shared" si="66"/>
        <v>0</v>
      </c>
      <c r="W138" s="33"/>
      <c r="X138" s="33">
        <f t="shared" ref="X138" si="67">SUM(X139:X140)</f>
        <v>0</v>
      </c>
    </row>
    <row r="139" spans="1:24" s="32" customFormat="1" x14ac:dyDescent="0.3">
      <c r="A139" s="23"/>
      <c r="B139" s="8" t="s">
        <v>67</v>
      </c>
      <c r="C139" s="5"/>
      <c r="D139" s="5"/>
      <c r="E139" s="5">
        <v>211</v>
      </c>
      <c r="F139" s="9">
        <f t="shared" si="42"/>
        <v>2501990.5099999998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>
        <v>2501990.5099999998</v>
      </c>
      <c r="U139" s="16"/>
      <c r="V139" s="16"/>
      <c r="W139" s="16"/>
      <c r="X139" s="16"/>
    </row>
    <row r="140" spans="1:24" s="32" customFormat="1" x14ac:dyDescent="0.3">
      <c r="A140" s="23"/>
      <c r="B140" s="8" t="s">
        <v>68</v>
      </c>
      <c r="C140" s="5"/>
      <c r="D140" s="5"/>
      <c r="E140" s="5">
        <v>213</v>
      </c>
      <c r="F140" s="9">
        <f t="shared" si="42"/>
        <v>743729.84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743729.84</v>
      </c>
      <c r="U140" s="16"/>
      <c r="V140" s="16"/>
      <c r="W140" s="16"/>
      <c r="X140" s="16"/>
    </row>
    <row r="141" spans="1:24" s="32" customFormat="1" ht="37.5" x14ac:dyDescent="0.3">
      <c r="A141" s="23" t="s">
        <v>25</v>
      </c>
      <c r="B141" s="8" t="s">
        <v>143</v>
      </c>
      <c r="C141" s="5">
        <v>220</v>
      </c>
      <c r="D141" s="5">
        <v>112</v>
      </c>
      <c r="E141" s="5"/>
      <c r="F141" s="9">
        <f t="shared" si="42"/>
        <v>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34"/>
      <c r="R141" s="34"/>
      <c r="S141" s="34"/>
      <c r="T141" s="34">
        <f t="shared" ref="T141:V141" si="68">SUM(T142)</f>
        <v>0</v>
      </c>
      <c r="U141" s="34">
        <f t="shared" si="68"/>
        <v>0</v>
      </c>
      <c r="V141" s="34">
        <f t="shared" si="68"/>
        <v>0</v>
      </c>
      <c r="W141" s="34"/>
      <c r="X141" s="34">
        <f t="shared" ref="X141" si="69">SUM(X142)</f>
        <v>0</v>
      </c>
    </row>
    <row r="142" spans="1:24" s="32" customFormat="1" x14ac:dyDescent="0.3">
      <c r="A142" s="23"/>
      <c r="B142" s="8" t="s">
        <v>144</v>
      </c>
      <c r="C142" s="5"/>
      <c r="D142" s="5"/>
      <c r="E142" s="5">
        <v>212</v>
      </c>
      <c r="F142" s="9">
        <f t="shared" si="42"/>
        <v>0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s="32" customFormat="1" x14ac:dyDescent="0.3">
      <c r="A143" s="23" t="s">
        <v>35</v>
      </c>
      <c r="B143" s="8" t="s">
        <v>145</v>
      </c>
      <c r="C143" s="5">
        <v>230</v>
      </c>
      <c r="D143" s="5">
        <v>850</v>
      </c>
      <c r="E143" s="5"/>
      <c r="F143" s="9">
        <f t="shared" si="42"/>
        <v>4425.26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34"/>
      <c r="R143" s="34"/>
      <c r="S143" s="34"/>
      <c r="T143" s="34">
        <v>4425.26</v>
      </c>
      <c r="U143" s="34">
        <f t="shared" ref="U143:V143" si="70">SUM(U144)</f>
        <v>0</v>
      </c>
      <c r="V143" s="34">
        <f t="shared" si="70"/>
        <v>0</v>
      </c>
      <c r="W143" s="34"/>
      <c r="X143" s="34">
        <f t="shared" ref="X143" si="71">SUM(X144)</f>
        <v>0</v>
      </c>
    </row>
    <row r="144" spans="1:24" s="32" customFormat="1" x14ac:dyDescent="0.3">
      <c r="A144" s="23"/>
      <c r="B144" s="8" t="s">
        <v>146</v>
      </c>
      <c r="C144" s="5"/>
      <c r="D144" s="5"/>
      <c r="E144" s="5">
        <v>290</v>
      </c>
      <c r="F144" s="9">
        <f t="shared" si="42"/>
        <v>3206.92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>
        <v>3206.92</v>
      </c>
      <c r="U144" s="16"/>
      <c r="V144" s="16"/>
      <c r="W144" s="16"/>
      <c r="X144" s="16"/>
    </row>
    <row r="145" spans="1:24" s="32" customFormat="1" ht="37.5" x14ac:dyDescent="0.3">
      <c r="A145" s="23" t="s">
        <v>37</v>
      </c>
      <c r="B145" s="8" t="s">
        <v>147</v>
      </c>
      <c r="C145" s="5">
        <v>250</v>
      </c>
      <c r="D145" s="5">
        <v>240</v>
      </c>
      <c r="E145" s="5"/>
      <c r="F145" s="9">
        <f t="shared" si="42"/>
        <v>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>
        <f t="shared" ref="V145:X145" si="72">V146+V147</f>
        <v>0</v>
      </c>
      <c r="W145" s="16"/>
      <c r="X145" s="16">
        <f t="shared" si="72"/>
        <v>0</v>
      </c>
    </row>
    <row r="146" spans="1:24" s="32" customFormat="1" x14ac:dyDescent="0.3">
      <c r="A146" s="23"/>
      <c r="B146" s="8" t="s">
        <v>83</v>
      </c>
      <c r="C146" s="5"/>
      <c r="D146" s="5"/>
      <c r="E146" s="5">
        <v>226</v>
      </c>
      <c r="F146" s="9">
        <f t="shared" si="42"/>
        <v>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s="32" customFormat="1" x14ac:dyDescent="0.3">
      <c r="A147" s="23"/>
      <c r="B147" s="8" t="s">
        <v>146</v>
      </c>
      <c r="C147" s="5"/>
      <c r="D147" s="5"/>
      <c r="E147" s="5">
        <v>290</v>
      </c>
      <c r="F147" s="9">
        <f t="shared" si="42"/>
        <v>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s="32" customFormat="1" ht="37.5" x14ac:dyDescent="0.3">
      <c r="A148" s="23" t="s">
        <v>39</v>
      </c>
      <c r="B148" s="8" t="s">
        <v>70</v>
      </c>
      <c r="C148" s="5">
        <v>260</v>
      </c>
      <c r="D148" s="5">
        <v>240</v>
      </c>
      <c r="E148" s="5"/>
      <c r="F148" s="9">
        <f t="shared" si="42"/>
        <v>7042191.9900000002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2"/>
      <c r="R148" s="12"/>
      <c r="S148" s="12"/>
      <c r="T148" s="12">
        <f t="shared" ref="T148:X148" si="73">SUM(T149+T150+T151+T155+T156+T157+T159+T160+T158)</f>
        <v>6280192.9700000007</v>
      </c>
      <c r="U148" s="12">
        <f t="shared" si="73"/>
        <v>184835.52000000002</v>
      </c>
      <c r="V148" s="12">
        <f t="shared" si="73"/>
        <v>0</v>
      </c>
      <c r="W148" s="12"/>
      <c r="X148" s="12">
        <f t="shared" si="73"/>
        <v>577163.5</v>
      </c>
    </row>
    <row r="149" spans="1:24" s="32" customFormat="1" x14ac:dyDescent="0.3">
      <c r="A149" s="23" t="s">
        <v>148</v>
      </c>
      <c r="B149" s="8" t="s">
        <v>72</v>
      </c>
      <c r="C149" s="5"/>
      <c r="D149" s="5"/>
      <c r="E149" s="5">
        <v>221</v>
      </c>
      <c r="F149" s="9">
        <f t="shared" si="42"/>
        <v>75973.289999999994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>
        <v>75973.289999999994</v>
      </c>
      <c r="U149" s="16"/>
      <c r="V149" s="16"/>
      <c r="W149" s="16"/>
      <c r="X149" s="16"/>
    </row>
    <row r="150" spans="1:24" s="32" customFormat="1" x14ac:dyDescent="0.3">
      <c r="A150" s="23" t="s">
        <v>149</v>
      </c>
      <c r="B150" s="8" t="s">
        <v>74</v>
      </c>
      <c r="C150" s="5"/>
      <c r="D150" s="5"/>
      <c r="E150" s="5">
        <v>222</v>
      </c>
      <c r="F150" s="9">
        <f t="shared" si="42"/>
        <v>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s="32" customFormat="1" x14ac:dyDescent="0.3">
      <c r="A151" s="23" t="s">
        <v>150</v>
      </c>
      <c r="B151" s="8" t="s">
        <v>151</v>
      </c>
      <c r="C151" s="5"/>
      <c r="D151" s="5"/>
      <c r="E151" s="5">
        <v>223</v>
      </c>
      <c r="F151" s="9">
        <f t="shared" si="42"/>
        <v>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34"/>
      <c r="R151" s="34"/>
      <c r="S151" s="34"/>
      <c r="T151" s="34">
        <f t="shared" ref="T151:V151" si="74">SUM(T152:T154)</f>
        <v>0</v>
      </c>
      <c r="U151" s="34">
        <f t="shared" si="74"/>
        <v>0</v>
      </c>
      <c r="V151" s="34">
        <f t="shared" si="74"/>
        <v>0</v>
      </c>
      <c r="W151" s="34"/>
      <c r="X151" s="34">
        <f t="shared" ref="X151" si="75">SUM(X152:X154)</f>
        <v>0</v>
      </c>
    </row>
    <row r="152" spans="1:24" s="32" customFormat="1" x14ac:dyDescent="0.3">
      <c r="A152" s="23"/>
      <c r="B152" s="8" t="s">
        <v>77</v>
      </c>
      <c r="C152" s="5"/>
      <c r="D152" s="5"/>
      <c r="E152" s="5">
        <v>223</v>
      </c>
      <c r="F152" s="9">
        <f t="shared" si="42"/>
        <v>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s="32" customFormat="1" x14ac:dyDescent="0.3">
      <c r="A153" s="23"/>
      <c r="B153" s="8" t="s">
        <v>78</v>
      </c>
      <c r="C153" s="5"/>
      <c r="D153" s="5"/>
      <c r="E153" s="5">
        <v>223</v>
      </c>
      <c r="F153" s="9">
        <f t="shared" si="42"/>
        <v>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s="32" customFormat="1" x14ac:dyDescent="0.3">
      <c r="A154" s="23"/>
      <c r="B154" s="8" t="s">
        <v>79</v>
      </c>
      <c r="C154" s="5"/>
      <c r="D154" s="5"/>
      <c r="E154" s="5">
        <v>223</v>
      </c>
      <c r="F154" s="9">
        <f t="shared" si="42"/>
        <v>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s="32" customFormat="1" x14ac:dyDescent="0.3">
      <c r="A155" s="23" t="s">
        <v>152</v>
      </c>
      <c r="B155" s="8" t="s">
        <v>153</v>
      </c>
      <c r="C155" s="5"/>
      <c r="D155" s="5"/>
      <c r="E155" s="5">
        <v>224</v>
      </c>
      <c r="F155" s="9">
        <f t="shared" si="42"/>
        <v>0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s="32" customFormat="1" x14ac:dyDescent="0.3">
      <c r="A156" s="23" t="s">
        <v>154</v>
      </c>
      <c r="B156" s="8" t="s">
        <v>81</v>
      </c>
      <c r="C156" s="5"/>
      <c r="D156" s="5"/>
      <c r="E156" s="5">
        <v>225</v>
      </c>
      <c r="F156" s="9">
        <f t="shared" si="42"/>
        <v>23814.14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>
        <v>23814.14</v>
      </c>
      <c r="U156" s="16"/>
      <c r="V156" s="16"/>
      <c r="W156" s="16"/>
      <c r="X156" s="16"/>
    </row>
    <row r="157" spans="1:24" s="32" customFormat="1" x14ac:dyDescent="0.3">
      <c r="A157" s="23" t="s">
        <v>155</v>
      </c>
      <c r="B157" s="8" t="s">
        <v>83</v>
      </c>
      <c r="C157" s="5"/>
      <c r="D157" s="5"/>
      <c r="E157" s="5">
        <v>226</v>
      </c>
      <c r="F157" s="9">
        <f t="shared" si="42"/>
        <v>2541171.34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>
        <v>1915415.34</v>
      </c>
      <c r="U157" s="16">
        <v>60720</v>
      </c>
      <c r="V157" s="16"/>
      <c r="W157" s="16"/>
      <c r="X157" s="16">
        <v>565036</v>
      </c>
    </row>
    <row r="158" spans="1:24" s="32" customFormat="1" x14ac:dyDescent="0.3">
      <c r="A158" s="23" t="s">
        <v>156</v>
      </c>
      <c r="B158" s="8" t="s">
        <v>146</v>
      </c>
      <c r="C158" s="5"/>
      <c r="D158" s="5"/>
      <c r="E158" s="5">
        <v>290</v>
      </c>
      <c r="F158" s="9">
        <f t="shared" si="42"/>
        <v>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s="32" customFormat="1" x14ac:dyDescent="0.3">
      <c r="A159" s="23" t="s">
        <v>157</v>
      </c>
      <c r="B159" s="8" t="s">
        <v>158</v>
      </c>
      <c r="C159" s="5"/>
      <c r="D159" s="5"/>
      <c r="E159" s="5">
        <v>310</v>
      </c>
      <c r="F159" s="9">
        <f t="shared" si="42"/>
        <v>50879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>
        <v>50879</v>
      </c>
      <c r="U159" s="16"/>
      <c r="V159" s="16"/>
      <c r="W159" s="16"/>
      <c r="X159" s="16"/>
    </row>
    <row r="160" spans="1:24" s="32" customFormat="1" x14ac:dyDescent="0.3">
      <c r="A160" s="23" t="s">
        <v>159</v>
      </c>
      <c r="B160" s="8" t="s">
        <v>87</v>
      </c>
      <c r="C160" s="5"/>
      <c r="D160" s="5"/>
      <c r="E160" s="5">
        <v>340</v>
      </c>
      <c r="F160" s="9">
        <f t="shared" si="42"/>
        <v>4350354.22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>
        <v>4214111.2</v>
      </c>
      <c r="U160" s="16">
        <v>124115.52</v>
      </c>
      <c r="V160" s="16"/>
      <c r="W160" s="16"/>
      <c r="X160" s="16">
        <v>12127.5</v>
      </c>
    </row>
    <row r="161" spans="1:24" s="32" customFormat="1" x14ac:dyDescent="0.25">
      <c r="A161" s="25"/>
      <c r="B161" s="21" t="s">
        <v>162</v>
      </c>
      <c r="C161" s="22"/>
      <c r="D161" s="22"/>
      <c r="E161" s="22"/>
      <c r="F161" s="12">
        <f>F162+F166+F168+F170+F173</f>
        <v>77431873.090000004</v>
      </c>
      <c r="G161" s="12">
        <f>G162+G166+G168+G170+G173</f>
        <v>5694704.3100000005</v>
      </c>
      <c r="H161" s="12">
        <f t="shared" ref="H161:S161" si="76">H162+H166+H168+H170+H173</f>
        <v>54866573.589999996</v>
      </c>
      <c r="I161" s="12">
        <f t="shared" si="76"/>
        <v>0</v>
      </c>
      <c r="J161" s="12">
        <f t="shared" si="76"/>
        <v>0</v>
      </c>
      <c r="K161" s="12">
        <f t="shared" si="76"/>
        <v>0</v>
      </c>
      <c r="L161" s="12">
        <f t="shared" si="76"/>
        <v>0</v>
      </c>
      <c r="M161" s="12">
        <f t="shared" si="76"/>
        <v>0</v>
      </c>
      <c r="N161" s="12">
        <f t="shared" si="76"/>
        <v>622190</v>
      </c>
      <c r="O161" s="12">
        <f t="shared" si="76"/>
        <v>6181026</v>
      </c>
      <c r="P161" s="12">
        <f t="shared" si="76"/>
        <v>960</v>
      </c>
      <c r="Q161" s="12">
        <f t="shared" si="76"/>
        <v>337000</v>
      </c>
      <c r="R161" s="12">
        <f t="shared" si="76"/>
        <v>0</v>
      </c>
      <c r="S161" s="12">
        <f t="shared" si="76"/>
        <v>59271.590000000004</v>
      </c>
      <c r="T161" s="12">
        <f>T162+T166+T168+T170+T173</f>
        <v>9530338.5800000001</v>
      </c>
      <c r="U161" s="12">
        <f t="shared" ref="U161:X161" si="77">U162+U166+U168+U170+U173</f>
        <v>184835.52000000002</v>
      </c>
      <c r="V161" s="12">
        <f t="shared" si="77"/>
        <v>0</v>
      </c>
      <c r="W161" s="12"/>
      <c r="X161" s="12">
        <f t="shared" si="77"/>
        <v>577163.5</v>
      </c>
    </row>
    <row r="162" spans="1:24" s="32" customFormat="1" x14ac:dyDescent="0.3">
      <c r="A162" s="23" t="s">
        <v>23</v>
      </c>
      <c r="B162" s="8" t="s">
        <v>65</v>
      </c>
      <c r="C162" s="5">
        <v>210</v>
      </c>
      <c r="D162" s="5">
        <v>100</v>
      </c>
      <c r="E162" s="5"/>
      <c r="F162" s="9">
        <f t="shared" ref="F162:F197" si="78">SUM(G162+H162+I162+K162+M162+O162+P162+Q162+R162+S162+T162+U162+V162+W162+X162)</f>
        <v>56690282.25</v>
      </c>
      <c r="G162" s="12">
        <f>SUM(G163)</f>
        <v>0</v>
      </c>
      <c r="H162" s="12">
        <f t="shared" ref="H162:S162" si="79">SUM(H163)</f>
        <v>53444561.899999999</v>
      </c>
      <c r="I162" s="12">
        <f t="shared" si="79"/>
        <v>0</v>
      </c>
      <c r="J162" s="12">
        <f t="shared" si="79"/>
        <v>0</v>
      </c>
      <c r="K162" s="12">
        <f t="shared" si="79"/>
        <v>0</v>
      </c>
      <c r="L162" s="12">
        <f t="shared" si="79"/>
        <v>0</v>
      </c>
      <c r="M162" s="12">
        <f t="shared" si="79"/>
        <v>0</v>
      </c>
      <c r="N162" s="12">
        <f t="shared" si="79"/>
        <v>0</v>
      </c>
      <c r="O162" s="12">
        <f t="shared" si="79"/>
        <v>0</v>
      </c>
      <c r="P162" s="12">
        <f t="shared" si="79"/>
        <v>0</v>
      </c>
      <c r="Q162" s="12">
        <f t="shared" si="79"/>
        <v>0</v>
      </c>
      <c r="R162" s="12">
        <f t="shared" si="79"/>
        <v>0</v>
      </c>
      <c r="S162" s="12">
        <f t="shared" si="79"/>
        <v>0</v>
      </c>
      <c r="T162" s="34">
        <f>SUM(T163)</f>
        <v>3245720.3499999996</v>
      </c>
      <c r="U162" s="34">
        <f>SUM(U163)</f>
        <v>0</v>
      </c>
      <c r="V162" s="34">
        <f>SUM(V163)</f>
        <v>0</v>
      </c>
      <c r="W162" s="34"/>
      <c r="X162" s="34">
        <f>SUM(X163)</f>
        <v>0</v>
      </c>
    </row>
    <row r="163" spans="1:24" s="32" customFormat="1" ht="37.5" x14ac:dyDescent="0.3">
      <c r="A163" s="23"/>
      <c r="B163" s="8" t="s">
        <v>66</v>
      </c>
      <c r="C163" s="5"/>
      <c r="D163" s="5"/>
      <c r="E163" s="5"/>
      <c r="F163" s="9">
        <f t="shared" si="78"/>
        <v>56690282.25</v>
      </c>
      <c r="G163" s="12">
        <f>SUM(G164:G165)</f>
        <v>0</v>
      </c>
      <c r="H163" s="12">
        <f t="shared" ref="H163:S163" si="80">SUM(H164:H165)</f>
        <v>53444561.899999999</v>
      </c>
      <c r="I163" s="12">
        <f t="shared" si="80"/>
        <v>0</v>
      </c>
      <c r="J163" s="12">
        <f t="shared" si="80"/>
        <v>0</v>
      </c>
      <c r="K163" s="12">
        <f t="shared" si="80"/>
        <v>0</v>
      </c>
      <c r="L163" s="12">
        <f t="shared" si="80"/>
        <v>0</v>
      </c>
      <c r="M163" s="12">
        <f t="shared" si="80"/>
        <v>0</v>
      </c>
      <c r="N163" s="12">
        <f t="shared" si="80"/>
        <v>0</v>
      </c>
      <c r="O163" s="12">
        <f t="shared" si="80"/>
        <v>0</v>
      </c>
      <c r="P163" s="12">
        <f t="shared" si="80"/>
        <v>0</v>
      </c>
      <c r="Q163" s="12">
        <f t="shared" si="80"/>
        <v>0</v>
      </c>
      <c r="R163" s="12">
        <f t="shared" si="80"/>
        <v>0</v>
      </c>
      <c r="S163" s="12">
        <f t="shared" si="80"/>
        <v>0</v>
      </c>
      <c r="T163" s="34">
        <f>SUM(T164:T165)</f>
        <v>3245720.3499999996</v>
      </c>
      <c r="U163" s="34">
        <f>SUM(U164:U165)</f>
        <v>0</v>
      </c>
      <c r="V163" s="34">
        <f>SUM(V164:V165)</f>
        <v>0</v>
      </c>
      <c r="W163" s="34"/>
      <c r="X163" s="34">
        <f>SUM(X164:X165)</f>
        <v>0</v>
      </c>
    </row>
    <row r="164" spans="1:24" s="32" customFormat="1" x14ac:dyDescent="0.3">
      <c r="A164" s="23"/>
      <c r="B164" s="8" t="s">
        <v>67</v>
      </c>
      <c r="C164" s="5"/>
      <c r="D164" s="5"/>
      <c r="E164" s="5">
        <v>211</v>
      </c>
      <c r="F164" s="9">
        <f t="shared" si="78"/>
        <v>43705602.919999994</v>
      </c>
      <c r="G164" s="12">
        <f>G114+G139</f>
        <v>0</v>
      </c>
      <c r="H164" s="12">
        <f t="shared" ref="H164:S165" si="81">H114+H139</f>
        <v>41203612.409999996</v>
      </c>
      <c r="I164" s="12">
        <f t="shared" si="81"/>
        <v>0</v>
      </c>
      <c r="J164" s="12">
        <f t="shared" si="81"/>
        <v>0</v>
      </c>
      <c r="K164" s="12">
        <f t="shared" si="81"/>
        <v>0</v>
      </c>
      <c r="L164" s="12">
        <f t="shared" si="81"/>
        <v>0</v>
      </c>
      <c r="M164" s="12">
        <f t="shared" si="81"/>
        <v>0</v>
      </c>
      <c r="N164" s="12">
        <f t="shared" si="81"/>
        <v>0</v>
      </c>
      <c r="O164" s="12">
        <f t="shared" si="81"/>
        <v>0</v>
      </c>
      <c r="P164" s="12">
        <f t="shared" si="81"/>
        <v>0</v>
      </c>
      <c r="Q164" s="12">
        <f t="shared" si="81"/>
        <v>0</v>
      </c>
      <c r="R164" s="12">
        <f t="shared" si="81"/>
        <v>0</v>
      </c>
      <c r="S164" s="12">
        <f t="shared" si="81"/>
        <v>0</v>
      </c>
      <c r="T164" s="34">
        <f>T139</f>
        <v>2501990.5099999998</v>
      </c>
      <c r="U164" s="34">
        <f t="shared" ref="U164:X164" si="82">U139</f>
        <v>0</v>
      </c>
      <c r="V164" s="34">
        <f t="shared" si="82"/>
        <v>0</v>
      </c>
      <c r="W164" s="34"/>
      <c r="X164" s="34">
        <f t="shared" si="82"/>
        <v>0</v>
      </c>
    </row>
    <row r="165" spans="1:24" s="32" customFormat="1" x14ac:dyDescent="0.3">
      <c r="A165" s="23"/>
      <c r="B165" s="8" t="s">
        <v>68</v>
      </c>
      <c r="C165" s="5"/>
      <c r="D165" s="5"/>
      <c r="E165" s="5">
        <v>213</v>
      </c>
      <c r="F165" s="9">
        <f t="shared" si="78"/>
        <v>12984679.33</v>
      </c>
      <c r="G165" s="12">
        <f>G115+G140</f>
        <v>0</v>
      </c>
      <c r="H165" s="12">
        <f t="shared" si="81"/>
        <v>12240949.49</v>
      </c>
      <c r="I165" s="12">
        <f t="shared" si="81"/>
        <v>0</v>
      </c>
      <c r="J165" s="12">
        <f t="shared" si="81"/>
        <v>0</v>
      </c>
      <c r="K165" s="12">
        <f t="shared" si="81"/>
        <v>0</v>
      </c>
      <c r="L165" s="12">
        <f t="shared" si="81"/>
        <v>0</v>
      </c>
      <c r="M165" s="12">
        <f t="shared" si="81"/>
        <v>0</v>
      </c>
      <c r="N165" s="12">
        <f t="shared" si="81"/>
        <v>0</v>
      </c>
      <c r="O165" s="12">
        <f t="shared" si="81"/>
        <v>0</v>
      </c>
      <c r="P165" s="12">
        <f t="shared" si="81"/>
        <v>0</v>
      </c>
      <c r="Q165" s="12">
        <f t="shared" si="81"/>
        <v>0</v>
      </c>
      <c r="R165" s="12">
        <f t="shared" si="81"/>
        <v>0</v>
      </c>
      <c r="S165" s="12">
        <f t="shared" si="81"/>
        <v>0</v>
      </c>
      <c r="T165" s="34">
        <f t="shared" ref="T165:X172" si="83">T140</f>
        <v>743729.84</v>
      </c>
      <c r="U165" s="34">
        <f t="shared" si="83"/>
        <v>0</v>
      </c>
      <c r="V165" s="34">
        <f t="shared" si="83"/>
        <v>0</v>
      </c>
      <c r="W165" s="34"/>
      <c r="X165" s="34">
        <f t="shared" si="83"/>
        <v>0</v>
      </c>
    </row>
    <row r="166" spans="1:24" s="32" customFormat="1" ht="37.5" x14ac:dyDescent="0.3">
      <c r="A166" s="23" t="s">
        <v>25</v>
      </c>
      <c r="B166" s="8" t="s">
        <v>143</v>
      </c>
      <c r="C166" s="5">
        <v>220</v>
      </c>
      <c r="D166" s="5">
        <v>112</v>
      </c>
      <c r="E166" s="5"/>
      <c r="F166" s="9">
        <f t="shared" si="78"/>
        <v>20830.650000000001</v>
      </c>
      <c r="G166" s="12">
        <f>SUM(G167)</f>
        <v>0</v>
      </c>
      <c r="H166" s="12">
        <f t="shared" ref="H166:S166" si="84">SUM(H167)</f>
        <v>0</v>
      </c>
      <c r="I166" s="12">
        <f t="shared" si="84"/>
        <v>0</v>
      </c>
      <c r="J166" s="12">
        <f t="shared" si="84"/>
        <v>0</v>
      </c>
      <c r="K166" s="12">
        <f t="shared" si="84"/>
        <v>0</v>
      </c>
      <c r="L166" s="12">
        <f t="shared" si="84"/>
        <v>0</v>
      </c>
      <c r="M166" s="12">
        <f t="shared" si="84"/>
        <v>0</v>
      </c>
      <c r="N166" s="12">
        <f t="shared" si="84"/>
        <v>0</v>
      </c>
      <c r="O166" s="12">
        <f t="shared" si="84"/>
        <v>0</v>
      </c>
      <c r="P166" s="12">
        <f t="shared" si="84"/>
        <v>960</v>
      </c>
      <c r="Q166" s="12">
        <f t="shared" si="84"/>
        <v>0</v>
      </c>
      <c r="R166" s="12">
        <f t="shared" si="84"/>
        <v>0</v>
      </c>
      <c r="S166" s="12">
        <f t="shared" si="84"/>
        <v>19870.650000000001</v>
      </c>
      <c r="T166" s="34">
        <f t="shared" si="83"/>
        <v>0</v>
      </c>
      <c r="U166" s="34">
        <f t="shared" si="83"/>
        <v>0</v>
      </c>
      <c r="V166" s="34">
        <f t="shared" si="83"/>
        <v>0</v>
      </c>
      <c r="W166" s="34"/>
      <c r="X166" s="34">
        <f t="shared" si="83"/>
        <v>0</v>
      </c>
    </row>
    <row r="167" spans="1:24" s="32" customFormat="1" x14ac:dyDescent="0.3">
      <c r="A167" s="23"/>
      <c r="B167" s="8" t="s">
        <v>144</v>
      </c>
      <c r="C167" s="5"/>
      <c r="D167" s="5"/>
      <c r="E167" s="5">
        <v>212</v>
      </c>
      <c r="F167" s="9">
        <f t="shared" si="78"/>
        <v>20830.650000000001</v>
      </c>
      <c r="G167" s="12">
        <f>G142+G117</f>
        <v>0</v>
      </c>
      <c r="H167" s="12">
        <f t="shared" ref="H167:S167" si="85">H142+H117</f>
        <v>0</v>
      </c>
      <c r="I167" s="12">
        <f t="shared" si="85"/>
        <v>0</v>
      </c>
      <c r="J167" s="12">
        <f t="shared" si="85"/>
        <v>0</v>
      </c>
      <c r="K167" s="12">
        <f t="shared" si="85"/>
        <v>0</v>
      </c>
      <c r="L167" s="12">
        <f t="shared" si="85"/>
        <v>0</v>
      </c>
      <c r="M167" s="12">
        <f t="shared" si="85"/>
        <v>0</v>
      </c>
      <c r="N167" s="12">
        <f t="shared" si="85"/>
        <v>0</v>
      </c>
      <c r="O167" s="12">
        <f t="shared" si="85"/>
        <v>0</v>
      </c>
      <c r="P167" s="12">
        <f t="shared" si="85"/>
        <v>960</v>
      </c>
      <c r="Q167" s="12">
        <f t="shared" si="85"/>
        <v>0</v>
      </c>
      <c r="R167" s="12">
        <f t="shared" si="85"/>
        <v>0</v>
      </c>
      <c r="S167" s="12">
        <f t="shared" si="85"/>
        <v>19870.650000000001</v>
      </c>
      <c r="T167" s="34">
        <f t="shared" si="83"/>
        <v>0</v>
      </c>
      <c r="U167" s="34">
        <f t="shared" si="83"/>
        <v>0</v>
      </c>
      <c r="V167" s="34">
        <f t="shared" si="83"/>
        <v>0</v>
      </c>
      <c r="W167" s="34"/>
      <c r="X167" s="34">
        <f t="shared" si="83"/>
        <v>0</v>
      </c>
    </row>
    <row r="168" spans="1:24" s="32" customFormat="1" x14ac:dyDescent="0.3">
      <c r="A168" s="23" t="s">
        <v>35</v>
      </c>
      <c r="B168" s="8" t="s">
        <v>145</v>
      </c>
      <c r="C168" s="5">
        <v>230</v>
      </c>
      <c r="D168" s="5">
        <v>850</v>
      </c>
      <c r="E168" s="5"/>
      <c r="F168" s="9">
        <f t="shared" si="78"/>
        <v>1833675.57</v>
      </c>
      <c r="G168" s="12">
        <f>SUM(G169)</f>
        <v>1829250.31</v>
      </c>
      <c r="H168" s="12">
        <f t="shared" ref="H168:S168" si="86">SUM(H169)</f>
        <v>0</v>
      </c>
      <c r="I168" s="12">
        <f t="shared" si="86"/>
        <v>0</v>
      </c>
      <c r="J168" s="12">
        <f t="shared" si="86"/>
        <v>0</v>
      </c>
      <c r="K168" s="12">
        <f t="shared" si="86"/>
        <v>0</v>
      </c>
      <c r="L168" s="12">
        <f t="shared" si="86"/>
        <v>0</v>
      </c>
      <c r="M168" s="12">
        <f t="shared" si="86"/>
        <v>0</v>
      </c>
      <c r="N168" s="12">
        <f t="shared" si="86"/>
        <v>0</v>
      </c>
      <c r="O168" s="12">
        <f t="shared" si="86"/>
        <v>0</v>
      </c>
      <c r="P168" s="12">
        <f t="shared" si="86"/>
        <v>0</v>
      </c>
      <c r="Q168" s="12">
        <f t="shared" si="86"/>
        <v>0</v>
      </c>
      <c r="R168" s="12">
        <f t="shared" si="86"/>
        <v>0</v>
      </c>
      <c r="S168" s="12">
        <f t="shared" si="86"/>
        <v>0</v>
      </c>
      <c r="T168" s="34">
        <f t="shared" si="83"/>
        <v>4425.26</v>
      </c>
      <c r="U168" s="34">
        <f t="shared" si="83"/>
        <v>0</v>
      </c>
      <c r="V168" s="34">
        <f t="shared" si="83"/>
        <v>0</v>
      </c>
      <c r="W168" s="34"/>
      <c r="X168" s="34">
        <f t="shared" si="83"/>
        <v>0</v>
      </c>
    </row>
    <row r="169" spans="1:24" s="32" customFormat="1" x14ac:dyDescent="0.3">
      <c r="A169" s="23"/>
      <c r="B169" s="8" t="s">
        <v>146</v>
      </c>
      <c r="C169" s="5"/>
      <c r="D169" s="5"/>
      <c r="E169" s="5">
        <v>290</v>
      </c>
      <c r="F169" s="9">
        <f t="shared" si="78"/>
        <v>1832457.23</v>
      </c>
      <c r="G169" s="12">
        <f>G144+G119</f>
        <v>1829250.31</v>
      </c>
      <c r="H169" s="12">
        <f t="shared" ref="H169:S169" si="87">H144+H119</f>
        <v>0</v>
      </c>
      <c r="I169" s="12">
        <f t="shared" si="87"/>
        <v>0</v>
      </c>
      <c r="J169" s="12">
        <f t="shared" si="87"/>
        <v>0</v>
      </c>
      <c r="K169" s="12">
        <f t="shared" si="87"/>
        <v>0</v>
      </c>
      <c r="L169" s="12">
        <f t="shared" si="87"/>
        <v>0</v>
      </c>
      <c r="M169" s="12">
        <f t="shared" si="87"/>
        <v>0</v>
      </c>
      <c r="N169" s="12">
        <f t="shared" si="87"/>
        <v>0</v>
      </c>
      <c r="O169" s="12">
        <f t="shared" si="87"/>
        <v>0</v>
      </c>
      <c r="P169" s="12">
        <f t="shared" si="87"/>
        <v>0</v>
      </c>
      <c r="Q169" s="12">
        <f t="shared" si="87"/>
        <v>0</v>
      </c>
      <c r="R169" s="12">
        <f t="shared" si="87"/>
        <v>0</v>
      </c>
      <c r="S169" s="12">
        <f t="shared" si="87"/>
        <v>0</v>
      </c>
      <c r="T169" s="34">
        <f t="shared" si="83"/>
        <v>3206.92</v>
      </c>
      <c r="U169" s="34">
        <f t="shared" si="83"/>
        <v>0</v>
      </c>
      <c r="V169" s="34">
        <f t="shared" si="83"/>
        <v>0</v>
      </c>
      <c r="W169" s="34"/>
      <c r="X169" s="34">
        <f t="shared" si="83"/>
        <v>0</v>
      </c>
    </row>
    <row r="170" spans="1:24" s="32" customFormat="1" ht="37.5" x14ac:dyDescent="0.3">
      <c r="A170" s="23" t="s">
        <v>37</v>
      </c>
      <c r="B170" s="8" t="s">
        <v>147</v>
      </c>
      <c r="C170" s="5">
        <v>250</v>
      </c>
      <c r="D170" s="5">
        <v>240</v>
      </c>
      <c r="E170" s="5"/>
      <c r="F170" s="9">
        <f t="shared" si="78"/>
        <v>0</v>
      </c>
      <c r="G170" s="12">
        <f>SUM(G171:G172)</f>
        <v>0</v>
      </c>
      <c r="H170" s="12">
        <f t="shared" ref="H170:S170" si="88">SUM(H171:H172)</f>
        <v>0</v>
      </c>
      <c r="I170" s="12">
        <f t="shared" si="88"/>
        <v>0</v>
      </c>
      <c r="J170" s="12">
        <f t="shared" si="88"/>
        <v>0</v>
      </c>
      <c r="K170" s="12">
        <f t="shared" si="88"/>
        <v>0</v>
      </c>
      <c r="L170" s="12">
        <f t="shared" si="88"/>
        <v>0</v>
      </c>
      <c r="M170" s="12">
        <f t="shared" si="88"/>
        <v>0</v>
      </c>
      <c r="N170" s="12">
        <f t="shared" si="88"/>
        <v>0</v>
      </c>
      <c r="O170" s="12">
        <f t="shared" si="88"/>
        <v>0</v>
      </c>
      <c r="P170" s="12">
        <f t="shared" si="88"/>
        <v>0</v>
      </c>
      <c r="Q170" s="12">
        <f t="shared" si="88"/>
        <v>0</v>
      </c>
      <c r="R170" s="12">
        <f t="shared" si="88"/>
        <v>0</v>
      </c>
      <c r="S170" s="12">
        <f t="shared" si="88"/>
        <v>0</v>
      </c>
      <c r="T170" s="34">
        <f t="shared" si="83"/>
        <v>0</v>
      </c>
      <c r="U170" s="34">
        <f t="shared" si="83"/>
        <v>0</v>
      </c>
      <c r="V170" s="34">
        <f t="shared" si="83"/>
        <v>0</v>
      </c>
      <c r="W170" s="34"/>
      <c r="X170" s="34">
        <f t="shared" si="83"/>
        <v>0</v>
      </c>
    </row>
    <row r="171" spans="1:24" s="32" customFormat="1" x14ac:dyDescent="0.3">
      <c r="A171" s="23"/>
      <c r="B171" s="8" t="s">
        <v>83</v>
      </c>
      <c r="C171" s="5"/>
      <c r="D171" s="5"/>
      <c r="E171" s="5">
        <v>226</v>
      </c>
      <c r="F171" s="9">
        <f t="shared" si="78"/>
        <v>0</v>
      </c>
      <c r="G171" s="12">
        <f>G146+G121</f>
        <v>0</v>
      </c>
      <c r="H171" s="12">
        <f t="shared" ref="H171:S172" si="89">H146+H121</f>
        <v>0</v>
      </c>
      <c r="I171" s="12">
        <f t="shared" si="89"/>
        <v>0</v>
      </c>
      <c r="J171" s="12">
        <f t="shared" si="89"/>
        <v>0</v>
      </c>
      <c r="K171" s="12">
        <f t="shared" si="89"/>
        <v>0</v>
      </c>
      <c r="L171" s="12">
        <f t="shared" si="89"/>
        <v>0</v>
      </c>
      <c r="M171" s="12">
        <f t="shared" si="89"/>
        <v>0</v>
      </c>
      <c r="N171" s="12">
        <f t="shared" si="89"/>
        <v>0</v>
      </c>
      <c r="O171" s="12">
        <f t="shared" si="89"/>
        <v>0</v>
      </c>
      <c r="P171" s="12">
        <f t="shared" si="89"/>
        <v>0</v>
      </c>
      <c r="Q171" s="12">
        <f t="shared" si="89"/>
        <v>0</v>
      </c>
      <c r="R171" s="12">
        <f t="shared" si="89"/>
        <v>0</v>
      </c>
      <c r="S171" s="12">
        <f t="shared" si="89"/>
        <v>0</v>
      </c>
      <c r="T171" s="34">
        <f t="shared" si="83"/>
        <v>0</v>
      </c>
      <c r="U171" s="34">
        <f t="shared" si="83"/>
        <v>0</v>
      </c>
      <c r="V171" s="34">
        <f t="shared" si="83"/>
        <v>0</v>
      </c>
      <c r="W171" s="34"/>
      <c r="X171" s="34">
        <f t="shared" si="83"/>
        <v>0</v>
      </c>
    </row>
    <row r="172" spans="1:24" s="32" customFormat="1" x14ac:dyDescent="0.3">
      <c r="A172" s="23"/>
      <c r="B172" s="8" t="s">
        <v>146</v>
      </c>
      <c r="C172" s="5"/>
      <c r="D172" s="5"/>
      <c r="E172" s="5">
        <v>290</v>
      </c>
      <c r="F172" s="9">
        <f t="shared" si="78"/>
        <v>0</v>
      </c>
      <c r="G172" s="12">
        <f>G147+G122</f>
        <v>0</v>
      </c>
      <c r="H172" s="12">
        <f t="shared" si="89"/>
        <v>0</v>
      </c>
      <c r="I172" s="12">
        <f t="shared" si="89"/>
        <v>0</v>
      </c>
      <c r="J172" s="12">
        <f t="shared" si="89"/>
        <v>0</v>
      </c>
      <c r="K172" s="12">
        <f t="shared" si="89"/>
        <v>0</v>
      </c>
      <c r="L172" s="12">
        <f t="shared" si="89"/>
        <v>0</v>
      </c>
      <c r="M172" s="12">
        <f t="shared" si="89"/>
        <v>0</v>
      </c>
      <c r="N172" s="12">
        <f t="shared" si="89"/>
        <v>0</v>
      </c>
      <c r="O172" s="12">
        <f t="shared" si="89"/>
        <v>0</v>
      </c>
      <c r="P172" s="12">
        <f t="shared" si="89"/>
        <v>0</v>
      </c>
      <c r="Q172" s="12">
        <f t="shared" si="89"/>
        <v>0</v>
      </c>
      <c r="R172" s="12">
        <f t="shared" si="89"/>
        <v>0</v>
      </c>
      <c r="S172" s="12">
        <f t="shared" si="89"/>
        <v>0</v>
      </c>
      <c r="T172" s="34">
        <f t="shared" si="83"/>
        <v>0</v>
      </c>
      <c r="U172" s="34">
        <f t="shared" si="83"/>
        <v>0</v>
      </c>
      <c r="V172" s="34">
        <f t="shared" si="83"/>
        <v>0</v>
      </c>
      <c r="W172" s="34"/>
      <c r="X172" s="34">
        <f t="shared" si="83"/>
        <v>0</v>
      </c>
    </row>
    <row r="173" spans="1:24" s="32" customFormat="1" ht="37.5" x14ac:dyDescent="0.3">
      <c r="A173" s="23" t="s">
        <v>39</v>
      </c>
      <c r="B173" s="8" t="s">
        <v>70</v>
      </c>
      <c r="C173" s="5">
        <v>260</v>
      </c>
      <c r="D173" s="5">
        <v>240</v>
      </c>
      <c r="E173" s="5"/>
      <c r="F173" s="9">
        <f t="shared" si="78"/>
        <v>18887084.620000001</v>
      </c>
      <c r="G173" s="12">
        <f>SUM(G174+G175+G176+G180+G181+G182+G183+G184+G185)</f>
        <v>3865454</v>
      </c>
      <c r="H173" s="12">
        <f t="shared" ref="H173:X173" si="90">SUM(H174+H175+H176+H180+H181+H182+H183+H184+H185)</f>
        <v>1422011.6900000002</v>
      </c>
      <c r="I173" s="12">
        <f t="shared" si="90"/>
        <v>0</v>
      </c>
      <c r="J173" s="12">
        <f t="shared" si="90"/>
        <v>0</v>
      </c>
      <c r="K173" s="12">
        <f t="shared" si="90"/>
        <v>0</v>
      </c>
      <c r="L173" s="12">
        <f t="shared" si="90"/>
        <v>0</v>
      </c>
      <c r="M173" s="12">
        <f t="shared" si="90"/>
        <v>0</v>
      </c>
      <c r="N173" s="12">
        <f t="shared" si="90"/>
        <v>622190</v>
      </c>
      <c r="O173" s="12">
        <f t="shared" si="90"/>
        <v>6181026</v>
      </c>
      <c r="P173" s="12">
        <f t="shared" si="90"/>
        <v>0</v>
      </c>
      <c r="Q173" s="12">
        <f t="shared" si="90"/>
        <v>337000</v>
      </c>
      <c r="R173" s="12">
        <f t="shared" si="90"/>
        <v>0</v>
      </c>
      <c r="S173" s="12">
        <f t="shared" si="90"/>
        <v>39400.94</v>
      </c>
      <c r="T173" s="12">
        <f>SUM(T174+T175+T176+T180+T181+T182+T183+T184+T185)</f>
        <v>6280192.9700000007</v>
      </c>
      <c r="U173" s="12">
        <f t="shared" si="90"/>
        <v>184835.52000000002</v>
      </c>
      <c r="V173" s="12">
        <f t="shared" si="90"/>
        <v>0</v>
      </c>
      <c r="W173" s="12"/>
      <c r="X173" s="12">
        <f t="shared" si="90"/>
        <v>577163.5</v>
      </c>
    </row>
    <row r="174" spans="1:24" s="32" customFormat="1" x14ac:dyDescent="0.3">
      <c r="A174" s="23" t="s">
        <v>148</v>
      </c>
      <c r="B174" s="8" t="s">
        <v>72</v>
      </c>
      <c r="C174" s="5"/>
      <c r="D174" s="5"/>
      <c r="E174" s="5">
        <v>221</v>
      </c>
      <c r="F174" s="9">
        <f t="shared" si="78"/>
        <v>149780.01999999999</v>
      </c>
      <c r="G174" s="12">
        <f t="shared" ref="G174:S185" si="91">G149+G124</f>
        <v>73806.73</v>
      </c>
      <c r="H174" s="12">
        <f t="shared" si="91"/>
        <v>0</v>
      </c>
      <c r="I174" s="12">
        <f t="shared" si="91"/>
        <v>0</v>
      </c>
      <c r="J174" s="12">
        <f t="shared" si="91"/>
        <v>0</v>
      </c>
      <c r="K174" s="12">
        <f t="shared" si="91"/>
        <v>0</v>
      </c>
      <c r="L174" s="12">
        <f t="shared" si="91"/>
        <v>0</v>
      </c>
      <c r="M174" s="12">
        <f t="shared" si="91"/>
        <v>0</v>
      </c>
      <c r="N174" s="12">
        <f t="shared" si="91"/>
        <v>0</v>
      </c>
      <c r="O174" s="12">
        <f t="shared" si="91"/>
        <v>0</v>
      </c>
      <c r="P174" s="12">
        <f t="shared" si="91"/>
        <v>0</v>
      </c>
      <c r="Q174" s="12">
        <f t="shared" si="91"/>
        <v>0</v>
      </c>
      <c r="R174" s="12">
        <f t="shared" si="91"/>
        <v>0</v>
      </c>
      <c r="S174" s="12">
        <f t="shared" si="91"/>
        <v>0</v>
      </c>
      <c r="T174" s="34">
        <f>T149</f>
        <v>75973.289999999994</v>
      </c>
      <c r="U174" s="34">
        <f t="shared" ref="U174:X174" si="92">U149</f>
        <v>0</v>
      </c>
      <c r="V174" s="34">
        <f t="shared" si="92"/>
        <v>0</v>
      </c>
      <c r="W174" s="34"/>
      <c r="X174" s="34">
        <f t="shared" si="92"/>
        <v>0</v>
      </c>
    </row>
    <row r="175" spans="1:24" s="32" customFormat="1" x14ac:dyDescent="0.3">
      <c r="A175" s="23" t="s">
        <v>149</v>
      </c>
      <c r="B175" s="8" t="s">
        <v>74</v>
      </c>
      <c r="C175" s="5"/>
      <c r="D175" s="5"/>
      <c r="E175" s="5">
        <v>222</v>
      </c>
      <c r="F175" s="9">
        <f t="shared" si="78"/>
        <v>0</v>
      </c>
      <c r="G175" s="12">
        <f t="shared" si="91"/>
        <v>0</v>
      </c>
      <c r="H175" s="12">
        <f t="shared" si="91"/>
        <v>0</v>
      </c>
      <c r="I175" s="12">
        <f t="shared" si="91"/>
        <v>0</v>
      </c>
      <c r="J175" s="12">
        <f t="shared" si="91"/>
        <v>0</v>
      </c>
      <c r="K175" s="12">
        <f t="shared" si="91"/>
        <v>0</v>
      </c>
      <c r="L175" s="12">
        <f t="shared" si="91"/>
        <v>0</v>
      </c>
      <c r="M175" s="12">
        <f t="shared" si="91"/>
        <v>0</v>
      </c>
      <c r="N175" s="12">
        <f t="shared" si="91"/>
        <v>0</v>
      </c>
      <c r="O175" s="12">
        <f t="shared" si="91"/>
        <v>0</v>
      </c>
      <c r="P175" s="12">
        <f t="shared" si="91"/>
        <v>0</v>
      </c>
      <c r="Q175" s="12">
        <f t="shared" si="91"/>
        <v>0</v>
      </c>
      <c r="R175" s="12">
        <f t="shared" si="91"/>
        <v>0</v>
      </c>
      <c r="S175" s="12">
        <f t="shared" si="91"/>
        <v>0</v>
      </c>
      <c r="T175" s="34">
        <f t="shared" ref="T175:X185" si="93">T150</f>
        <v>0</v>
      </c>
      <c r="U175" s="34">
        <f t="shared" si="93"/>
        <v>0</v>
      </c>
      <c r="V175" s="34">
        <f t="shared" si="93"/>
        <v>0</v>
      </c>
      <c r="W175" s="34"/>
      <c r="X175" s="34">
        <f t="shared" si="93"/>
        <v>0</v>
      </c>
    </row>
    <row r="176" spans="1:24" s="32" customFormat="1" x14ac:dyDescent="0.3">
      <c r="A176" s="23" t="s">
        <v>150</v>
      </c>
      <c r="B176" s="8" t="s">
        <v>151</v>
      </c>
      <c r="C176" s="5"/>
      <c r="D176" s="5"/>
      <c r="E176" s="5">
        <v>223</v>
      </c>
      <c r="F176" s="9">
        <f t="shared" si="78"/>
        <v>3240073.13</v>
      </c>
      <c r="G176" s="12">
        <f t="shared" si="91"/>
        <v>3240073.13</v>
      </c>
      <c r="H176" s="12">
        <f t="shared" si="91"/>
        <v>0</v>
      </c>
      <c r="I176" s="12">
        <f t="shared" si="91"/>
        <v>0</v>
      </c>
      <c r="J176" s="12">
        <f t="shared" si="91"/>
        <v>0</v>
      </c>
      <c r="K176" s="12">
        <f t="shared" si="91"/>
        <v>0</v>
      </c>
      <c r="L176" s="12">
        <f t="shared" si="91"/>
        <v>0</v>
      </c>
      <c r="M176" s="12">
        <f t="shared" si="91"/>
        <v>0</v>
      </c>
      <c r="N176" s="12">
        <f t="shared" si="91"/>
        <v>0</v>
      </c>
      <c r="O176" s="12">
        <f t="shared" si="91"/>
        <v>0</v>
      </c>
      <c r="P176" s="12">
        <f t="shared" si="91"/>
        <v>0</v>
      </c>
      <c r="Q176" s="12">
        <f t="shared" si="91"/>
        <v>0</v>
      </c>
      <c r="R176" s="12">
        <f t="shared" si="91"/>
        <v>0</v>
      </c>
      <c r="S176" s="12">
        <f t="shared" si="91"/>
        <v>0</v>
      </c>
      <c r="T176" s="34">
        <f t="shared" si="93"/>
        <v>0</v>
      </c>
      <c r="U176" s="34">
        <f t="shared" si="93"/>
        <v>0</v>
      </c>
      <c r="V176" s="34">
        <f t="shared" si="93"/>
        <v>0</v>
      </c>
      <c r="W176" s="34"/>
      <c r="X176" s="34">
        <f t="shared" si="93"/>
        <v>0</v>
      </c>
    </row>
    <row r="177" spans="1:24" s="32" customFormat="1" x14ac:dyDescent="0.3">
      <c r="A177" s="23"/>
      <c r="B177" s="8" t="s">
        <v>77</v>
      </c>
      <c r="C177" s="5"/>
      <c r="D177" s="5"/>
      <c r="E177" s="5">
        <v>223</v>
      </c>
      <c r="F177" s="9">
        <f t="shared" si="78"/>
        <v>2380492.06</v>
      </c>
      <c r="G177" s="12">
        <f t="shared" si="91"/>
        <v>2380492.06</v>
      </c>
      <c r="H177" s="12">
        <f t="shared" si="91"/>
        <v>0</v>
      </c>
      <c r="I177" s="12">
        <f t="shared" si="91"/>
        <v>0</v>
      </c>
      <c r="J177" s="12">
        <f t="shared" si="91"/>
        <v>0</v>
      </c>
      <c r="K177" s="12">
        <f t="shared" si="91"/>
        <v>0</v>
      </c>
      <c r="L177" s="12">
        <f t="shared" si="91"/>
        <v>0</v>
      </c>
      <c r="M177" s="12">
        <f t="shared" si="91"/>
        <v>0</v>
      </c>
      <c r="N177" s="12">
        <f t="shared" si="91"/>
        <v>0</v>
      </c>
      <c r="O177" s="12">
        <f t="shared" si="91"/>
        <v>0</v>
      </c>
      <c r="P177" s="12">
        <f t="shared" si="91"/>
        <v>0</v>
      </c>
      <c r="Q177" s="12">
        <f t="shared" si="91"/>
        <v>0</v>
      </c>
      <c r="R177" s="12">
        <f t="shared" si="91"/>
        <v>0</v>
      </c>
      <c r="S177" s="12">
        <f t="shared" si="91"/>
        <v>0</v>
      </c>
      <c r="T177" s="34">
        <f t="shared" si="93"/>
        <v>0</v>
      </c>
      <c r="U177" s="34">
        <f t="shared" si="93"/>
        <v>0</v>
      </c>
      <c r="V177" s="34">
        <f t="shared" si="93"/>
        <v>0</v>
      </c>
      <c r="W177" s="34"/>
      <c r="X177" s="34">
        <f t="shared" si="93"/>
        <v>0</v>
      </c>
    </row>
    <row r="178" spans="1:24" s="32" customFormat="1" x14ac:dyDescent="0.3">
      <c r="A178" s="23"/>
      <c r="B178" s="8" t="s">
        <v>78</v>
      </c>
      <c r="C178" s="5"/>
      <c r="D178" s="5"/>
      <c r="E178" s="5">
        <v>223</v>
      </c>
      <c r="F178" s="9">
        <f t="shared" si="78"/>
        <v>721003.58</v>
      </c>
      <c r="G178" s="12">
        <f t="shared" si="91"/>
        <v>721003.58</v>
      </c>
      <c r="H178" s="12">
        <f t="shared" si="91"/>
        <v>0</v>
      </c>
      <c r="I178" s="12">
        <f t="shared" si="91"/>
        <v>0</v>
      </c>
      <c r="J178" s="12">
        <f t="shared" si="91"/>
        <v>0</v>
      </c>
      <c r="K178" s="12">
        <f t="shared" si="91"/>
        <v>0</v>
      </c>
      <c r="L178" s="12">
        <f t="shared" si="91"/>
        <v>0</v>
      </c>
      <c r="M178" s="12">
        <f t="shared" si="91"/>
        <v>0</v>
      </c>
      <c r="N178" s="12">
        <f t="shared" si="91"/>
        <v>0</v>
      </c>
      <c r="O178" s="12">
        <f t="shared" si="91"/>
        <v>0</v>
      </c>
      <c r="P178" s="12">
        <f t="shared" si="91"/>
        <v>0</v>
      </c>
      <c r="Q178" s="12">
        <f t="shared" si="91"/>
        <v>0</v>
      </c>
      <c r="R178" s="12">
        <f t="shared" si="91"/>
        <v>0</v>
      </c>
      <c r="S178" s="12">
        <f t="shared" si="91"/>
        <v>0</v>
      </c>
      <c r="T178" s="34">
        <f t="shared" si="93"/>
        <v>0</v>
      </c>
      <c r="U178" s="34">
        <f t="shared" si="93"/>
        <v>0</v>
      </c>
      <c r="V178" s="34">
        <f t="shared" si="93"/>
        <v>0</v>
      </c>
      <c r="W178" s="34"/>
      <c r="X178" s="34">
        <f t="shared" si="93"/>
        <v>0</v>
      </c>
    </row>
    <row r="179" spans="1:24" s="32" customFormat="1" x14ac:dyDescent="0.3">
      <c r="A179" s="23"/>
      <c r="B179" s="8" t="s">
        <v>79</v>
      </c>
      <c r="C179" s="5"/>
      <c r="D179" s="5"/>
      <c r="E179" s="5">
        <v>223</v>
      </c>
      <c r="F179" s="9">
        <f t="shared" si="78"/>
        <v>138577.49</v>
      </c>
      <c r="G179" s="12">
        <f t="shared" si="91"/>
        <v>138577.49</v>
      </c>
      <c r="H179" s="12">
        <f t="shared" si="91"/>
        <v>0</v>
      </c>
      <c r="I179" s="12">
        <f t="shared" si="91"/>
        <v>0</v>
      </c>
      <c r="J179" s="12">
        <f t="shared" si="91"/>
        <v>0</v>
      </c>
      <c r="K179" s="12">
        <f t="shared" si="91"/>
        <v>0</v>
      </c>
      <c r="L179" s="12">
        <f t="shared" si="91"/>
        <v>0</v>
      </c>
      <c r="M179" s="12">
        <f t="shared" si="91"/>
        <v>0</v>
      </c>
      <c r="N179" s="12">
        <f t="shared" si="91"/>
        <v>0</v>
      </c>
      <c r="O179" s="12">
        <f t="shared" si="91"/>
        <v>0</v>
      </c>
      <c r="P179" s="12">
        <f t="shared" si="91"/>
        <v>0</v>
      </c>
      <c r="Q179" s="12">
        <f t="shared" si="91"/>
        <v>0</v>
      </c>
      <c r="R179" s="12">
        <f t="shared" si="91"/>
        <v>0</v>
      </c>
      <c r="S179" s="12">
        <f t="shared" si="91"/>
        <v>0</v>
      </c>
      <c r="T179" s="34">
        <f t="shared" si="93"/>
        <v>0</v>
      </c>
      <c r="U179" s="34">
        <f t="shared" si="93"/>
        <v>0</v>
      </c>
      <c r="V179" s="34">
        <f t="shared" si="93"/>
        <v>0</v>
      </c>
      <c r="W179" s="34"/>
      <c r="X179" s="34">
        <f t="shared" si="93"/>
        <v>0</v>
      </c>
    </row>
    <row r="180" spans="1:24" s="32" customFormat="1" x14ac:dyDescent="0.3">
      <c r="A180" s="23" t="s">
        <v>152</v>
      </c>
      <c r="B180" s="8" t="s">
        <v>153</v>
      </c>
      <c r="C180" s="5"/>
      <c r="D180" s="5"/>
      <c r="E180" s="5">
        <v>224</v>
      </c>
      <c r="F180" s="9">
        <f t="shared" si="78"/>
        <v>0</v>
      </c>
      <c r="G180" s="12">
        <f t="shared" si="91"/>
        <v>0</v>
      </c>
      <c r="H180" s="12">
        <f t="shared" si="91"/>
        <v>0</v>
      </c>
      <c r="I180" s="12">
        <f t="shared" si="91"/>
        <v>0</v>
      </c>
      <c r="J180" s="12">
        <f t="shared" si="91"/>
        <v>0</v>
      </c>
      <c r="K180" s="12">
        <f t="shared" si="91"/>
        <v>0</v>
      </c>
      <c r="L180" s="12">
        <f t="shared" si="91"/>
        <v>0</v>
      </c>
      <c r="M180" s="12">
        <f t="shared" si="91"/>
        <v>0</v>
      </c>
      <c r="N180" s="12">
        <f t="shared" si="91"/>
        <v>0</v>
      </c>
      <c r="O180" s="12">
        <f t="shared" si="91"/>
        <v>0</v>
      </c>
      <c r="P180" s="12">
        <f t="shared" si="91"/>
        <v>0</v>
      </c>
      <c r="Q180" s="12">
        <f t="shared" si="91"/>
        <v>0</v>
      </c>
      <c r="R180" s="12">
        <f t="shared" si="91"/>
        <v>0</v>
      </c>
      <c r="S180" s="12">
        <f t="shared" si="91"/>
        <v>0</v>
      </c>
      <c r="T180" s="34">
        <f t="shared" si="93"/>
        <v>0</v>
      </c>
      <c r="U180" s="34">
        <f t="shared" si="93"/>
        <v>0</v>
      </c>
      <c r="V180" s="34">
        <f t="shared" si="93"/>
        <v>0</v>
      </c>
      <c r="W180" s="34"/>
      <c r="X180" s="34">
        <f t="shared" si="93"/>
        <v>0</v>
      </c>
    </row>
    <row r="181" spans="1:24" s="32" customFormat="1" x14ac:dyDescent="0.3">
      <c r="A181" s="23" t="s">
        <v>154</v>
      </c>
      <c r="B181" s="8" t="s">
        <v>81</v>
      </c>
      <c r="C181" s="5"/>
      <c r="D181" s="5"/>
      <c r="E181" s="5">
        <v>225</v>
      </c>
      <c r="F181" s="9">
        <f t="shared" si="78"/>
        <v>6002250.5899999999</v>
      </c>
      <c r="G181" s="12">
        <f t="shared" si="91"/>
        <v>277412.45</v>
      </c>
      <c r="H181" s="12">
        <f t="shared" si="91"/>
        <v>0</v>
      </c>
      <c r="I181" s="12">
        <f t="shared" si="91"/>
        <v>0</v>
      </c>
      <c r="J181" s="12">
        <f t="shared" si="91"/>
        <v>0</v>
      </c>
      <c r="K181" s="12">
        <f t="shared" si="91"/>
        <v>0</v>
      </c>
      <c r="L181" s="12">
        <f t="shared" si="91"/>
        <v>0</v>
      </c>
      <c r="M181" s="12">
        <f t="shared" si="91"/>
        <v>0</v>
      </c>
      <c r="N181" s="12">
        <f t="shared" si="91"/>
        <v>0</v>
      </c>
      <c r="O181" s="12">
        <f>O156+O131</f>
        <v>5701024</v>
      </c>
      <c r="P181" s="12">
        <f t="shared" si="91"/>
        <v>0</v>
      </c>
      <c r="Q181" s="12">
        <f t="shared" si="91"/>
        <v>0</v>
      </c>
      <c r="R181" s="12">
        <f t="shared" si="91"/>
        <v>0</v>
      </c>
      <c r="S181" s="12">
        <f t="shared" si="91"/>
        <v>0</v>
      </c>
      <c r="T181" s="34">
        <f t="shared" si="93"/>
        <v>23814.14</v>
      </c>
      <c r="U181" s="34">
        <f t="shared" si="93"/>
        <v>0</v>
      </c>
      <c r="V181" s="34">
        <f t="shared" si="93"/>
        <v>0</v>
      </c>
      <c r="W181" s="34"/>
      <c r="X181" s="34">
        <f t="shared" si="93"/>
        <v>0</v>
      </c>
    </row>
    <row r="182" spans="1:24" s="32" customFormat="1" x14ac:dyDescent="0.3">
      <c r="A182" s="23" t="s">
        <v>155</v>
      </c>
      <c r="B182" s="8" t="s">
        <v>83</v>
      </c>
      <c r="C182" s="5"/>
      <c r="D182" s="5"/>
      <c r="E182" s="5">
        <v>226</v>
      </c>
      <c r="F182" s="9">
        <f t="shared" si="78"/>
        <v>3081888.8600000003</v>
      </c>
      <c r="G182" s="12">
        <f t="shared" si="91"/>
        <v>230030</v>
      </c>
      <c r="H182" s="12">
        <f t="shared" si="91"/>
        <v>52738.1</v>
      </c>
      <c r="I182" s="12">
        <f t="shared" si="91"/>
        <v>0</v>
      </c>
      <c r="J182" s="12">
        <f t="shared" si="91"/>
        <v>0</v>
      </c>
      <c r="K182" s="12">
        <f t="shared" si="91"/>
        <v>0</v>
      </c>
      <c r="L182" s="12">
        <f t="shared" si="91"/>
        <v>0</v>
      </c>
      <c r="M182" s="12">
        <f t="shared" si="91"/>
        <v>0</v>
      </c>
      <c r="N182" s="12">
        <f t="shared" si="91"/>
        <v>0</v>
      </c>
      <c r="O182" s="12">
        <f t="shared" si="91"/>
        <v>223348.48000000001</v>
      </c>
      <c r="P182" s="12">
        <f t="shared" si="91"/>
        <v>0</v>
      </c>
      <c r="Q182" s="12">
        <f t="shared" si="91"/>
        <v>0</v>
      </c>
      <c r="R182" s="12">
        <f t="shared" si="91"/>
        <v>0</v>
      </c>
      <c r="S182" s="12">
        <f t="shared" si="91"/>
        <v>34600.94</v>
      </c>
      <c r="T182" s="34">
        <f t="shared" si="93"/>
        <v>1915415.34</v>
      </c>
      <c r="U182" s="34">
        <f t="shared" si="93"/>
        <v>60720</v>
      </c>
      <c r="V182" s="34">
        <f t="shared" si="93"/>
        <v>0</v>
      </c>
      <c r="W182" s="34"/>
      <c r="X182" s="34">
        <f t="shared" si="93"/>
        <v>565036</v>
      </c>
    </row>
    <row r="183" spans="1:24" s="32" customFormat="1" x14ac:dyDescent="0.3">
      <c r="A183" s="23" t="s">
        <v>156</v>
      </c>
      <c r="B183" s="8" t="s">
        <v>146</v>
      </c>
      <c r="C183" s="5"/>
      <c r="D183" s="5"/>
      <c r="E183" s="5">
        <v>290</v>
      </c>
      <c r="F183" s="9">
        <f t="shared" si="78"/>
        <v>0</v>
      </c>
      <c r="G183" s="12">
        <f t="shared" si="91"/>
        <v>0</v>
      </c>
      <c r="H183" s="12">
        <f t="shared" si="91"/>
        <v>0</v>
      </c>
      <c r="I183" s="12">
        <f t="shared" si="91"/>
        <v>0</v>
      </c>
      <c r="J183" s="12">
        <f t="shared" si="91"/>
        <v>0</v>
      </c>
      <c r="K183" s="12">
        <f t="shared" si="91"/>
        <v>0</v>
      </c>
      <c r="L183" s="12">
        <f t="shared" si="91"/>
        <v>0</v>
      </c>
      <c r="M183" s="12">
        <f t="shared" si="91"/>
        <v>0</v>
      </c>
      <c r="N183" s="12">
        <f t="shared" si="91"/>
        <v>0</v>
      </c>
      <c r="O183" s="12">
        <f t="shared" si="91"/>
        <v>0</v>
      </c>
      <c r="P183" s="12">
        <f t="shared" si="91"/>
        <v>0</v>
      </c>
      <c r="Q183" s="12">
        <f t="shared" si="91"/>
        <v>0</v>
      </c>
      <c r="R183" s="12">
        <f t="shared" si="91"/>
        <v>0</v>
      </c>
      <c r="S183" s="12">
        <f t="shared" si="91"/>
        <v>0</v>
      </c>
      <c r="T183" s="34">
        <f t="shared" si="93"/>
        <v>0</v>
      </c>
      <c r="U183" s="34">
        <f t="shared" si="93"/>
        <v>0</v>
      </c>
      <c r="V183" s="34">
        <f t="shared" si="93"/>
        <v>0</v>
      </c>
      <c r="W183" s="34"/>
      <c r="X183" s="34">
        <f t="shared" si="93"/>
        <v>0</v>
      </c>
    </row>
    <row r="184" spans="1:24" s="32" customFormat="1" x14ac:dyDescent="0.3">
      <c r="A184" s="23" t="s">
        <v>157</v>
      </c>
      <c r="B184" s="8" t="s">
        <v>158</v>
      </c>
      <c r="C184" s="5"/>
      <c r="D184" s="5"/>
      <c r="E184" s="5">
        <v>310</v>
      </c>
      <c r="F184" s="9">
        <f t="shared" si="78"/>
        <v>1564352.59</v>
      </c>
      <c r="G184" s="12">
        <f t="shared" si="91"/>
        <v>0</v>
      </c>
      <c r="H184" s="12">
        <f t="shared" si="91"/>
        <v>1339373.5900000001</v>
      </c>
      <c r="I184" s="12">
        <f t="shared" si="91"/>
        <v>0</v>
      </c>
      <c r="J184" s="12">
        <f t="shared" si="91"/>
        <v>0</v>
      </c>
      <c r="K184" s="12">
        <f t="shared" si="91"/>
        <v>0</v>
      </c>
      <c r="L184" s="12">
        <f t="shared" si="91"/>
        <v>0</v>
      </c>
      <c r="M184" s="12">
        <f t="shared" si="91"/>
        <v>0</v>
      </c>
      <c r="N184" s="12">
        <f t="shared" si="91"/>
        <v>0</v>
      </c>
      <c r="O184" s="12">
        <f t="shared" si="91"/>
        <v>169300</v>
      </c>
      <c r="P184" s="12">
        <f t="shared" si="91"/>
        <v>0</v>
      </c>
      <c r="Q184" s="12">
        <f t="shared" si="91"/>
        <v>0</v>
      </c>
      <c r="R184" s="12">
        <f t="shared" si="91"/>
        <v>0</v>
      </c>
      <c r="S184" s="12">
        <f t="shared" si="91"/>
        <v>4800</v>
      </c>
      <c r="T184" s="34">
        <f t="shared" si="93"/>
        <v>50879</v>
      </c>
      <c r="U184" s="34">
        <f t="shared" si="93"/>
        <v>0</v>
      </c>
      <c r="V184" s="34">
        <f t="shared" si="93"/>
        <v>0</v>
      </c>
      <c r="W184" s="34"/>
      <c r="X184" s="34">
        <f t="shared" si="93"/>
        <v>0</v>
      </c>
    </row>
    <row r="185" spans="1:24" s="32" customFormat="1" x14ac:dyDescent="0.3">
      <c r="A185" s="23" t="s">
        <v>159</v>
      </c>
      <c r="B185" s="8" t="s">
        <v>87</v>
      </c>
      <c r="C185" s="5"/>
      <c r="D185" s="5"/>
      <c r="E185" s="5">
        <v>340</v>
      </c>
      <c r="F185" s="9">
        <f t="shared" si="78"/>
        <v>4848739.43</v>
      </c>
      <c r="G185" s="12">
        <f t="shared" si="91"/>
        <v>44131.69</v>
      </c>
      <c r="H185" s="12">
        <f t="shared" si="91"/>
        <v>29900</v>
      </c>
      <c r="I185" s="12">
        <f t="shared" si="91"/>
        <v>0</v>
      </c>
      <c r="J185" s="12">
        <f t="shared" si="91"/>
        <v>0</v>
      </c>
      <c r="K185" s="12">
        <f t="shared" si="91"/>
        <v>0</v>
      </c>
      <c r="L185" s="12">
        <f t="shared" si="91"/>
        <v>0</v>
      </c>
      <c r="M185" s="12">
        <f t="shared" si="91"/>
        <v>0</v>
      </c>
      <c r="N185" s="12">
        <f t="shared" si="91"/>
        <v>622190</v>
      </c>
      <c r="O185" s="12">
        <f t="shared" si="91"/>
        <v>87353.52</v>
      </c>
      <c r="P185" s="12">
        <f t="shared" si="91"/>
        <v>0</v>
      </c>
      <c r="Q185" s="12">
        <f t="shared" si="91"/>
        <v>337000</v>
      </c>
      <c r="R185" s="12">
        <f t="shared" si="91"/>
        <v>0</v>
      </c>
      <c r="S185" s="12">
        <f t="shared" si="91"/>
        <v>0</v>
      </c>
      <c r="T185" s="34">
        <f t="shared" si="93"/>
        <v>4214111.2</v>
      </c>
      <c r="U185" s="34">
        <f t="shared" si="93"/>
        <v>124115.52</v>
      </c>
      <c r="V185" s="34">
        <f t="shared" si="93"/>
        <v>0</v>
      </c>
      <c r="W185" s="34"/>
      <c r="X185" s="34">
        <f t="shared" si="93"/>
        <v>12127.5</v>
      </c>
    </row>
    <row r="186" spans="1:24" s="32" customFormat="1" x14ac:dyDescent="0.3">
      <c r="A186" s="42" t="s">
        <v>163</v>
      </c>
      <c r="B186" s="42"/>
      <c r="C186" s="22">
        <v>500</v>
      </c>
      <c r="D186" s="35" t="s">
        <v>164</v>
      </c>
      <c r="E186" s="35" t="s">
        <v>164</v>
      </c>
      <c r="F186" s="9">
        <f t="shared" si="78"/>
        <v>345798.89</v>
      </c>
      <c r="G186" s="12">
        <f>SUM(G187)</f>
        <v>0</v>
      </c>
      <c r="H186" s="12">
        <f>SUM(H187)</f>
        <v>0</v>
      </c>
      <c r="I186" s="12"/>
      <c r="J186" s="12"/>
      <c r="K186" s="12"/>
      <c r="L186" s="12"/>
      <c r="M186" s="12"/>
      <c r="N186" s="12"/>
      <c r="O186" s="12">
        <f>SUM(O190)</f>
        <v>0</v>
      </c>
      <c r="P186" s="12">
        <f>SUM(P190)</f>
        <v>0</v>
      </c>
      <c r="Q186" s="12"/>
      <c r="R186" s="12"/>
      <c r="S186" s="12">
        <f>SUM(S190)</f>
        <v>0</v>
      </c>
      <c r="T186" s="12">
        <v>345635.39</v>
      </c>
      <c r="U186" s="12">
        <f t="shared" ref="U186:V186" si="94">SUM(U199)</f>
        <v>0</v>
      </c>
      <c r="V186" s="12">
        <f t="shared" si="94"/>
        <v>0</v>
      </c>
      <c r="W186" s="12"/>
      <c r="X186" s="12">
        <v>163.5</v>
      </c>
    </row>
    <row r="187" spans="1:24" s="32" customFormat="1" ht="37.5" x14ac:dyDescent="0.3">
      <c r="A187" s="22" t="s">
        <v>23</v>
      </c>
      <c r="B187" s="8" t="s">
        <v>62</v>
      </c>
      <c r="C187" s="5"/>
      <c r="D187" s="35" t="s">
        <v>164</v>
      </c>
      <c r="E187" s="35" t="s">
        <v>164</v>
      </c>
      <c r="F187" s="9">
        <f t="shared" si="78"/>
        <v>0</v>
      </c>
      <c r="G187" s="12">
        <f>SUM(G188:G189)</f>
        <v>0</v>
      </c>
      <c r="H187" s="12">
        <f>SUM(H188:H189)</f>
        <v>0</v>
      </c>
      <c r="I187" s="12"/>
      <c r="J187" s="12"/>
      <c r="K187" s="12"/>
      <c r="L187" s="12"/>
      <c r="M187" s="12"/>
      <c r="N187" s="12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s="1" customFormat="1" ht="37.5" x14ac:dyDescent="0.3">
      <c r="A188" s="5" t="s">
        <v>63</v>
      </c>
      <c r="B188" s="8" t="s">
        <v>165</v>
      </c>
      <c r="C188" s="5"/>
      <c r="D188" s="35" t="s">
        <v>164</v>
      </c>
      <c r="E188" s="35" t="s">
        <v>164</v>
      </c>
      <c r="F188" s="9">
        <f t="shared" si="78"/>
        <v>0</v>
      </c>
      <c r="G188" s="12">
        <v>0</v>
      </c>
      <c r="H188" s="12">
        <v>0</v>
      </c>
      <c r="I188" s="12"/>
      <c r="J188" s="12"/>
      <c r="K188" s="12"/>
      <c r="L188" s="12"/>
      <c r="M188" s="12"/>
      <c r="N188" s="12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s="1" customFormat="1" x14ac:dyDescent="0.3">
      <c r="A189" s="5" t="s">
        <v>91</v>
      </c>
      <c r="B189" s="8" t="s">
        <v>32</v>
      </c>
      <c r="C189" s="5"/>
      <c r="D189" s="35" t="s">
        <v>164</v>
      </c>
      <c r="E189" s="35" t="s">
        <v>164</v>
      </c>
      <c r="F189" s="9">
        <f t="shared" si="78"/>
        <v>0</v>
      </c>
      <c r="G189" s="12">
        <v>0</v>
      </c>
      <c r="H189" s="12">
        <v>0</v>
      </c>
      <c r="I189" s="12"/>
      <c r="J189" s="12"/>
      <c r="K189" s="12"/>
      <c r="L189" s="12"/>
      <c r="M189" s="12"/>
      <c r="N189" s="12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s="32" customFormat="1" x14ac:dyDescent="0.3">
      <c r="A190" s="5" t="s">
        <v>25</v>
      </c>
      <c r="B190" s="8" t="s">
        <v>98</v>
      </c>
      <c r="C190" s="5"/>
      <c r="D190" s="35" t="s">
        <v>164</v>
      </c>
      <c r="E190" s="35" t="s">
        <v>164</v>
      </c>
      <c r="F190" s="9">
        <f t="shared" si="78"/>
        <v>0</v>
      </c>
      <c r="G190" s="10"/>
      <c r="H190" s="10"/>
      <c r="I190" s="10"/>
      <c r="J190" s="10"/>
      <c r="K190" s="10"/>
      <c r="L190" s="10"/>
      <c r="M190" s="10"/>
      <c r="N190" s="10"/>
      <c r="O190" s="10">
        <f>SUM(O191:O195)</f>
        <v>0</v>
      </c>
      <c r="P190" s="10">
        <f>SUM(P191:P195)</f>
        <v>0</v>
      </c>
      <c r="Q190" s="10"/>
      <c r="R190" s="10"/>
      <c r="S190" s="10">
        <f>SUM(S191:S195)</f>
        <v>0</v>
      </c>
      <c r="T190" s="10"/>
      <c r="U190" s="10"/>
      <c r="V190" s="10"/>
      <c r="W190" s="10"/>
      <c r="X190" s="10"/>
    </row>
    <row r="191" spans="1:24" s="32" customFormat="1" ht="37.5" x14ac:dyDescent="0.3">
      <c r="A191" s="5"/>
      <c r="B191" s="8" t="s">
        <v>42</v>
      </c>
      <c r="C191" s="5"/>
      <c r="D191" s="35" t="s">
        <v>164</v>
      </c>
      <c r="E191" s="35" t="s">
        <v>164</v>
      </c>
      <c r="F191" s="9">
        <f t="shared" si="78"/>
        <v>0</v>
      </c>
      <c r="G191" s="10"/>
      <c r="H191" s="10"/>
      <c r="I191" s="10"/>
      <c r="J191" s="10"/>
      <c r="K191" s="10"/>
      <c r="L191" s="10"/>
      <c r="M191" s="10"/>
      <c r="N191" s="10"/>
      <c r="O191" s="10">
        <v>0</v>
      </c>
      <c r="P191" s="10">
        <v>0</v>
      </c>
      <c r="Q191" s="10"/>
      <c r="R191" s="10"/>
      <c r="S191" s="10"/>
      <c r="T191" s="10"/>
      <c r="U191" s="10"/>
      <c r="V191" s="10"/>
      <c r="W191" s="10"/>
      <c r="X191" s="10"/>
    </row>
    <row r="192" spans="1:24" s="32" customFormat="1" x14ac:dyDescent="0.3">
      <c r="A192" s="5"/>
      <c r="B192" s="8" t="s">
        <v>44</v>
      </c>
      <c r="C192" s="5"/>
      <c r="D192" s="35" t="s">
        <v>164</v>
      </c>
      <c r="E192" s="35" t="s">
        <v>164</v>
      </c>
      <c r="F192" s="9">
        <f t="shared" si="78"/>
        <v>0</v>
      </c>
      <c r="G192" s="10"/>
      <c r="H192" s="10"/>
      <c r="I192" s="10"/>
      <c r="J192" s="10"/>
      <c r="K192" s="10"/>
      <c r="L192" s="10"/>
      <c r="M192" s="10"/>
      <c r="N192" s="10"/>
      <c r="O192" s="10">
        <v>0</v>
      </c>
      <c r="P192" s="10">
        <v>0</v>
      </c>
      <c r="Q192" s="10"/>
      <c r="R192" s="10"/>
      <c r="S192" s="10">
        <v>0</v>
      </c>
      <c r="T192" s="10"/>
      <c r="U192" s="10"/>
      <c r="V192" s="10"/>
      <c r="W192" s="10"/>
      <c r="X192" s="10"/>
    </row>
    <row r="193" spans="1:24" s="32" customFormat="1" ht="56.25" x14ac:dyDescent="0.3">
      <c r="A193" s="5"/>
      <c r="B193" s="8" t="s">
        <v>46</v>
      </c>
      <c r="C193" s="5"/>
      <c r="D193" s="35" t="s">
        <v>164</v>
      </c>
      <c r="E193" s="35" t="s">
        <v>164</v>
      </c>
      <c r="F193" s="9">
        <f t="shared" si="78"/>
        <v>0</v>
      </c>
      <c r="G193" s="10"/>
      <c r="H193" s="10"/>
      <c r="I193" s="10"/>
      <c r="J193" s="10"/>
      <c r="K193" s="10"/>
      <c r="L193" s="10"/>
      <c r="M193" s="10"/>
      <c r="N193" s="10"/>
      <c r="O193" s="10">
        <v>0</v>
      </c>
      <c r="P193" s="10">
        <v>0</v>
      </c>
      <c r="Q193" s="10"/>
      <c r="R193" s="10"/>
      <c r="S193" s="10">
        <v>0</v>
      </c>
      <c r="T193" s="10"/>
      <c r="U193" s="10"/>
      <c r="V193" s="10"/>
      <c r="W193" s="10"/>
      <c r="X193" s="10"/>
    </row>
    <row r="194" spans="1:24" s="32" customFormat="1" x14ac:dyDescent="0.3">
      <c r="A194" s="5"/>
      <c r="B194" s="8" t="s">
        <v>48</v>
      </c>
      <c r="C194" s="5"/>
      <c r="D194" s="35" t="s">
        <v>164</v>
      </c>
      <c r="E194" s="35" t="s">
        <v>164</v>
      </c>
      <c r="F194" s="9">
        <f t="shared" si="78"/>
        <v>0</v>
      </c>
      <c r="G194" s="10"/>
      <c r="H194" s="10"/>
      <c r="I194" s="10"/>
      <c r="J194" s="10"/>
      <c r="K194" s="10"/>
      <c r="L194" s="10"/>
      <c r="M194" s="10"/>
      <c r="N194" s="10"/>
      <c r="O194" s="10">
        <v>0</v>
      </c>
      <c r="P194" s="10">
        <v>0</v>
      </c>
      <c r="Q194" s="10"/>
      <c r="R194" s="10"/>
      <c r="S194" s="10">
        <v>0</v>
      </c>
      <c r="T194" s="10"/>
      <c r="U194" s="10"/>
      <c r="V194" s="10"/>
      <c r="W194" s="10"/>
      <c r="X194" s="10"/>
    </row>
    <row r="195" spans="1:24" s="32" customFormat="1" ht="37.5" x14ac:dyDescent="0.3">
      <c r="A195" s="5"/>
      <c r="B195" s="8" t="s">
        <v>50</v>
      </c>
      <c r="C195" s="5"/>
      <c r="D195" s="35" t="s">
        <v>164</v>
      </c>
      <c r="E195" s="35" t="s">
        <v>164</v>
      </c>
      <c r="F195" s="9">
        <f t="shared" si="78"/>
        <v>0</v>
      </c>
      <c r="G195" s="10"/>
      <c r="H195" s="10"/>
      <c r="I195" s="10"/>
      <c r="J195" s="10"/>
      <c r="K195" s="10"/>
      <c r="L195" s="10"/>
      <c r="M195" s="10"/>
      <c r="N195" s="10"/>
      <c r="O195" s="10">
        <v>0</v>
      </c>
      <c r="P195" s="10">
        <v>0</v>
      </c>
      <c r="Q195" s="10"/>
      <c r="R195" s="10"/>
      <c r="S195" s="10">
        <v>0</v>
      </c>
      <c r="T195" s="10"/>
      <c r="U195" s="10"/>
      <c r="V195" s="10"/>
      <c r="W195" s="10"/>
      <c r="X195" s="10"/>
    </row>
    <row r="196" spans="1:24" s="32" customFormat="1" ht="37.5" x14ac:dyDescent="0.3">
      <c r="A196" s="5"/>
      <c r="B196" s="8" t="s">
        <v>52</v>
      </c>
      <c r="C196" s="5"/>
      <c r="D196" s="35" t="s">
        <v>164</v>
      </c>
      <c r="E196" s="35" t="s">
        <v>164</v>
      </c>
      <c r="F196" s="9">
        <f t="shared" si="78"/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s="32" customFormat="1" ht="56.25" x14ac:dyDescent="0.3">
      <c r="A197" s="5"/>
      <c r="B197" s="8" t="s">
        <v>54</v>
      </c>
      <c r="C197" s="5"/>
      <c r="D197" s="35" t="s">
        <v>164</v>
      </c>
      <c r="E197" s="35" t="s">
        <v>164</v>
      </c>
      <c r="F197" s="9">
        <f t="shared" si="78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s="32" customFormat="1" x14ac:dyDescent="0.3">
      <c r="A198" s="5"/>
      <c r="B198" s="8"/>
      <c r="C198" s="5"/>
      <c r="D198" s="35"/>
      <c r="E198" s="35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s="32" customFormat="1" x14ac:dyDescent="0.3">
      <c r="A199" s="22" t="s">
        <v>35</v>
      </c>
      <c r="B199" s="21" t="s">
        <v>34</v>
      </c>
      <c r="C199" s="5"/>
      <c r="D199" s="35" t="s">
        <v>164</v>
      </c>
      <c r="E199" s="35" t="s">
        <v>164</v>
      </c>
      <c r="F199" s="9">
        <f>SUM(G199+H199+I199+K199+M199+O199+P199+Q199+R199+S199+T199+U199+V199+W199+X199)</f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34"/>
      <c r="U199" s="34"/>
      <c r="V199" s="34"/>
      <c r="W199" s="34"/>
      <c r="X199" s="34"/>
    </row>
    <row r="200" spans="1:24" s="32" customFormat="1" x14ac:dyDescent="0.3">
      <c r="A200" s="42" t="s">
        <v>166</v>
      </c>
      <c r="B200" s="42"/>
      <c r="C200" s="22">
        <v>600</v>
      </c>
      <c r="D200" s="22"/>
      <c r="E200" s="22"/>
      <c r="F200" s="36">
        <f t="shared" ref="F200:X200" si="95">SUM(F201+F204+F212)</f>
        <v>-45054486.100000009</v>
      </c>
      <c r="G200" s="36">
        <f>SUM(G201+G204+G212)</f>
        <v>-7684084.6199999992</v>
      </c>
      <c r="H200" s="36">
        <f t="shared" si="95"/>
        <v>-54866573.590000004</v>
      </c>
      <c r="I200" s="36">
        <f t="shared" si="95"/>
        <v>0</v>
      </c>
      <c r="J200" s="36">
        <f t="shared" si="95"/>
        <v>0</v>
      </c>
      <c r="K200" s="36">
        <f t="shared" si="95"/>
        <v>0</v>
      </c>
      <c r="L200" s="36">
        <f t="shared" si="95"/>
        <v>0</v>
      </c>
      <c r="M200" s="36">
        <f t="shared" si="95"/>
        <v>0</v>
      </c>
      <c r="N200" s="36">
        <f t="shared" si="95"/>
        <v>622190</v>
      </c>
      <c r="O200" s="36">
        <f t="shared" si="95"/>
        <v>6578257.5899999999</v>
      </c>
      <c r="P200" s="36">
        <f t="shared" si="95"/>
        <v>0</v>
      </c>
      <c r="Q200" s="36">
        <f t="shared" si="95"/>
        <v>0</v>
      </c>
      <c r="R200" s="36">
        <f t="shared" si="95"/>
        <v>0</v>
      </c>
      <c r="S200" s="36">
        <f t="shared" si="95"/>
        <v>0</v>
      </c>
      <c r="T200" s="36">
        <f t="shared" si="95"/>
        <v>113050.44999999925</v>
      </c>
      <c r="U200" s="36">
        <f t="shared" si="95"/>
        <v>16908.839999999967</v>
      </c>
      <c r="V200" s="36">
        <f t="shared" si="95"/>
        <v>0</v>
      </c>
      <c r="W200" s="36"/>
      <c r="X200" s="36">
        <f t="shared" si="95"/>
        <v>1700</v>
      </c>
    </row>
    <row r="201" spans="1:24" s="32" customFormat="1" ht="37.5" x14ac:dyDescent="0.3">
      <c r="A201" s="22" t="s">
        <v>23</v>
      </c>
      <c r="B201" s="8" t="s">
        <v>62</v>
      </c>
      <c r="C201" s="5"/>
      <c r="D201" s="35" t="s">
        <v>164</v>
      </c>
      <c r="E201" s="35" t="s">
        <v>164</v>
      </c>
      <c r="F201" s="9">
        <f t="shared" ref="F201:X201" si="96">SUM(F202:F203)</f>
        <v>-62550658.210000008</v>
      </c>
      <c r="G201" s="9">
        <f t="shared" si="96"/>
        <v>-7684084.6199999992</v>
      </c>
      <c r="H201" s="9">
        <f t="shared" si="96"/>
        <v>-54866573.590000004</v>
      </c>
      <c r="I201" s="9">
        <f t="shared" si="96"/>
        <v>0</v>
      </c>
      <c r="J201" s="9">
        <f t="shared" si="96"/>
        <v>0</v>
      </c>
      <c r="K201" s="9">
        <f t="shared" si="96"/>
        <v>0</v>
      </c>
      <c r="L201" s="9">
        <f t="shared" si="96"/>
        <v>0</v>
      </c>
      <c r="M201" s="9">
        <f t="shared" si="96"/>
        <v>0</v>
      </c>
      <c r="N201" s="9">
        <f t="shared" si="96"/>
        <v>0</v>
      </c>
      <c r="O201" s="9">
        <f t="shared" si="96"/>
        <v>0</v>
      </c>
      <c r="P201" s="9">
        <f t="shared" si="96"/>
        <v>0</v>
      </c>
      <c r="Q201" s="9">
        <f t="shared" si="96"/>
        <v>0</v>
      </c>
      <c r="R201" s="9">
        <f t="shared" si="96"/>
        <v>0</v>
      </c>
      <c r="S201" s="9">
        <f t="shared" si="96"/>
        <v>0</v>
      </c>
      <c r="T201" s="9">
        <f t="shared" si="96"/>
        <v>0</v>
      </c>
      <c r="U201" s="9">
        <f t="shared" si="96"/>
        <v>0</v>
      </c>
      <c r="V201" s="9">
        <f t="shared" si="96"/>
        <v>0</v>
      </c>
      <c r="W201" s="9"/>
      <c r="X201" s="9">
        <f t="shared" si="96"/>
        <v>0</v>
      </c>
    </row>
    <row r="202" spans="1:24" s="32" customFormat="1" ht="37.5" x14ac:dyDescent="0.3">
      <c r="A202" s="5" t="s">
        <v>63</v>
      </c>
      <c r="B202" s="8" t="s">
        <v>165</v>
      </c>
      <c r="C202" s="5"/>
      <c r="D202" s="35" t="s">
        <v>164</v>
      </c>
      <c r="E202" s="35" t="s">
        <v>164</v>
      </c>
      <c r="F202" s="9">
        <f>SUM(G202+H202+I202+K202+M202+O202+P202+Q202+R202+S202+T202+U202+V202+W202+X202)</f>
        <v>-60721407.900000006</v>
      </c>
      <c r="G202" s="9">
        <f>G10-G28</f>
        <v>-5854834.3099999996</v>
      </c>
      <c r="H202" s="9">
        <f t="shared" ref="H202:X202" si="97">SUM(H188+H10-H28)</f>
        <v>-54866573.590000004</v>
      </c>
      <c r="I202" s="9">
        <f t="shared" si="97"/>
        <v>0</v>
      </c>
      <c r="J202" s="9">
        <f t="shared" si="97"/>
        <v>0</v>
      </c>
      <c r="K202" s="9">
        <f t="shared" si="97"/>
        <v>0</v>
      </c>
      <c r="L202" s="9">
        <f t="shared" si="97"/>
        <v>0</v>
      </c>
      <c r="M202" s="9">
        <f t="shared" si="97"/>
        <v>0</v>
      </c>
      <c r="N202" s="9">
        <f t="shared" si="97"/>
        <v>0</v>
      </c>
      <c r="O202" s="9">
        <f t="shared" si="97"/>
        <v>0</v>
      </c>
      <c r="P202" s="9">
        <f t="shared" si="97"/>
        <v>0</v>
      </c>
      <c r="Q202" s="9">
        <f t="shared" si="97"/>
        <v>0</v>
      </c>
      <c r="R202" s="9">
        <f t="shared" si="97"/>
        <v>0</v>
      </c>
      <c r="S202" s="9">
        <f t="shared" si="97"/>
        <v>0</v>
      </c>
      <c r="T202" s="9">
        <f t="shared" si="97"/>
        <v>0</v>
      </c>
      <c r="U202" s="9">
        <f t="shared" si="97"/>
        <v>0</v>
      </c>
      <c r="V202" s="9">
        <f t="shared" si="97"/>
        <v>0</v>
      </c>
      <c r="W202" s="9"/>
      <c r="X202" s="9">
        <f t="shared" si="97"/>
        <v>0</v>
      </c>
    </row>
    <row r="203" spans="1:24" s="1" customFormat="1" x14ac:dyDescent="0.3">
      <c r="A203" s="5" t="s">
        <v>91</v>
      </c>
      <c r="B203" s="8" t="s">
        <v>32</v>
      </c>
      <c r="C203" s="5"/>
      <c r="D203" s="35" t="s">
        <v>164</v>
      </c>
      <c r="E203" s="35" t="s">
        <v>164</v>
      </c>
      <c r="F203" s="9">
        <f>SUM(G203+H203+I203+K203+M203+O203+P203+Q203+R203+S203+T203+U203+V203+W203+X203)</f>
        <v>-1829250.31</v>
      </c>
      <c r="G203" s="9">
        <f t="shared" ref="G203:X203" si="98">SUM(G189+G11-G48)</f>
        <v>-1829250.31</v>
      </c>
      <c r="H203" s="9">
        <f t="shared" si="98"/>
        <v>0</v>
      </c>
      <c r="I203" s="9">
        <f t="shared" si="98"/>
        <v>0</v>
      </c>
      <c r="J203" s="9">
        <f t="shared" si="98"/>
        <v>0</v>
      </c>
      <c r="K203" s="9">
        <f t="shared" si="98"/>
        <v>0</v>
      </c>
      <c r="L203" s="9">
        <f t="shared" si="98"/>
        <v>0</v>
      </c>
      <c r="M203" s="9">
        <f t="shared" si="98"/>
        <v>0</v>
      </c>
      <c r="N203" s="9">
        <f t="shared" si="98"/>
        <v>0</v>
      </c>
      <c r="O203" s="9">
        <f t="shared" si="98"/>
        <v>0</v>
      </c>
      <c r="P203" s="9">
        <f t="shared" si="98"/>
        <v>0</v>
      </c>
      <c r="Q203" s="9">
        <f t="shared" si="98"/>
        <v>0</v>
      </c>
      <c r="R203" s="9">
        <f t="shared" si="98"/>
        <v>0</v>
      </c>
      <c r="S203" s="9">
        <f t="shared" si="98"/>
        <v>0</v>
      </c>
      <c r="T203" s="9">
        <f t="shared" si="98"/>
        <v>0</v>
      </c>
      <c r="U203" s="9">
        <f t="shared" si="98"/>
        <v>0</v>
      </c>
      <c r="V203" s="9">
        <f t="shared" si="98"/>
        <v>0</v>
      </c>
      <c r="W203" s="9"/>
      <c r="X203" s="9">
        <f t="shared" si="98"/>
        <v>0</v>
      </c>
    </row>
    <row r="204" spans="1:24" s="1" customFormat="1" x14ac:dyDescent="0.3">
      <c r="A204" s="5" t="s">
        <v>25</v>
      </c>
      <c r="B204" s="8" t="s">
        <v>98</v>
      </c>
      <c r="C204" s="5"/>
      <c r="D204" s="35" t="s">
        <v>164</v>
      </c>
      <c r="E204" s="35" t="s">
        <v>164</v>
      </c>
      <c r="F204" s="6">
        <v>7200447.5899999999</v>
      </c>
      <c r="G204" s="6">
        <f t="shared" ref="G204:X204" si="99">SUM(G205:G211)</f>
        <v>0</v>
      </c>
      <c r="H204" s="6">
        <f t="shared" si="99"/>
        <v>0</v>
      </c>
      <c r="I204" s="6">
        <f t="shared" si="99"/>
        <v>0</v>
      </c>
      <c r="J204" s="6">
        <f t="shared" si="99"/>
        <v>0</v>
      </c>
      <c r="K204" s="6">
        <f t="shared" si="99"/>
        <v>0</v>
      </c>
      <c r="L204" s="6">
        <f t="shared" si="99"/>
        <v>0</v>
      </c>
      <c r="M204" s="6">
        <f t="shared" si="99"/>
        <v>0</v>
      </c>
      <c r="N204" s="6">
        <f t="shared" si="99"/>
        <v>622190</v>
      </c>
      <c r="O204" s="6">
        <f>SUM(O205:O211)</f>
        <v>6578257.5899999999</v>
      </c>
      <c r="P204" s="6">
        <f t="shared" si="99"/>
        <v>0</v>
      </c>
      <c r="Q204" s="6">
        <f t="shared" si="99"/>
        <v>0</v>
      </c>
      <c r="R204" s="6">
        <f t="shared" si="99"/>
        <v>0</v>
      </c>
      <c r="S204" s="6">
        <f t="shared" si="99"/>
        <v>0</v>
      </c>
      <c r="T204" s="6">
        <f t="shared" si="99"/>
        <v>0</v>
      </c>
      <c r="U204" s="6">
        <f t="shared" si="99"/>
        <v>0</v>
      </c>
      <c r="V204" s="6">
        <f t="shared" si="99"/>
        <v>0</v>
      </c>
      <c r="W204" s="6"/>
      <c r="X204" s="6">
        <f t="shared" si="99"/>
        <v>0</v>
      </c>
    </row>
    <row r="205" spans="1:24" s="32" customFormat="1" ht="37.5" x14ac:dyDescent="0.3">
      <c r="A205" s="5"/>
      <c r="B205" s="8" t="s">
        <v>42</v>
      </c>
      <c r="C205" s="5"/>
      <c r="D205" s="35" t="s">
        <v>164</v>
      </c>
      <c r="E205" s="35" t="s">
        <v>164</v>
      </c>
      <c r="F205" s="9">
        <v>7200447.5899999999</v>
      </c>
      <c r="G205" s="6">
        <f t="shared" ref="G205:X205" si="100">SUM(G191+G16-G53)</f>
        <v>0</v>
      </c>
      <c r="H205" s="6">
        <f t="shared" si="100"/>
        <v>0</v>
      </c>
      <c r="I205" s="6">
        <f t="shared" si="100"/>
        <v>0</v>
      </c>
      <c r="J205" s="6">
        <f t="shared" si="100"/>
        <v>0</v>
      </c>
      <c r="K205" s="6">
        <f t="shared" si="100"/>
        <v>0</v>
      </c>
      <c r="L205" s="6">
        <f t="shared" si="100"/>
        <v>0</v>
      </c>
      <c r="M205" s="6">
        <f t="shared" si="100"/>
        <v>0</v>
      </c>
      <c r="N205" s="6">
        <f t="shared" si="100"/>
        <v>622190</v>
      </c>
      <c r="O205" s="6">
        <v>6578257.5899999999</v>
      </c>
      <c r="P205" s="6">
        <f t="shared" si="100"/>
        <v>0</v>
      </c>
      <c r="Q205" s="6">
        <f t="shared" si="100"/>
        <v>0</v>
      </c>
      <c r="R205" s="6">
        <f t="shared" si="100"/>
        <v>0</v>
      </c>
      <c r="S205" s="6">
        <f t="shared" si="100"/>
        <v>0</v>
      </c>
      <c r="T205" s="6">
        <f t="shared" si="100"/>
        <v>0</v>
      </c>
      <c r="U205" s="6">
        <f t="shared" si="100"/>
        <v>0</v>
      </c>
      <c r="V205" s="6">
        <f t="shared" si="100"/>
        <v>0</v>
      </c>
      <c r="W205" s="6"/>
      <c r="X205" s="6">
        <f t="shared" si="100"/>
        <v>0</v>
      </c>
    </row>
    <row r="206" spans="1:24" s="1" customFormat="1" x14ac:dyDescent="0.3">
      <c r="A206" s="5"/>
      <c r="B206" s="8" t="s">
        <v>44</v>
      </c>
      <c r="C206" s="5"/>
      <c r="D206" s="35" t="s">
        <v>164</v>
      </c>
      <c r="E206" s="35" t="s">
        <v>164</v>
      </c>
      <c r="F206" s="9">
        <f t="shared" ref="F206:F211" si="101">SUM(G206+H206+I206+K206+M206+O206+P206+Q206+R206+S206+T206+U206+V206+W206+X206)</f>
        <v>0</v>
      </c>
      <c r="G206" s="6">
        <f t="shared" ref="G206:X206" si="102">SUM(G192+G17-0)</f>
        <v>0</v>
      </c>
      <c r="H206" s="6">
        <f t="shared" si="102"/>
        <v>0</v>
      </c>
      <c r="I206" s="6">
        <f t="shared" si="102"/>
        <v>0</v>
      </c>
      <c r="J206" s="6">
        <f t="shared" si="102"/>
        <v>0</v>
      </c>
      <c r="K206" s="6">
        <f t="shared" si="102"/>
        <v>0</v>
      </c>
      <c r="L206" s="6">
        <f t="shared" si="102"/>
        <v>0</v>
      </c>
      <c r="M206" s="6">
        <f t="shared" si="102"/>
        <v>0</v>
      </c>
      <c r="N206" s="6">
        <f t="shared" si="102"/>
        <v>0</v>
      </c>
      <c r="O206" s="6">
        <f t="shared" si="102"/>
        <v>0</v>
      </c>
      <c r="P206" s="6">
        <f t="shared" si="102"/>
        <v>0</v>
      </c>
      <c r="Q206" s="6">
        <f t="shared" si="102"/>
        <v>0</v>
      </c>
      <c r="R206" s="6">
        <f t="shared" si="102"/>
        <v>0</v>
      </c>
      <c r="S206" s="6">
        <f t="shared" si="102"/>
        <v>0</v>
      </c>
      <c r="T206" s="6">
        <f t="shared" si="102"/>
        <v>0</v>
      </c>
      <c r="U206" s="6">
        <f t="shared" si="102"/>
        <v>0</v>
      </c>
      <c r="V206" s="6">
        <f t="shared" si="102"/>
        <v>0</v>
      </c>
      <c r="W206" s="6"/>
      <c r="X206" s="6">
        <f t="shared" si="102"/>
        <v>0</v>
      </c>
    </row>
    <row r="207" spans="1:24" s="1" customFormat="1" ht="56.25" x14ac:dyDescent="0.3">
      <c r="A207" s="5"/>
      <c r="B207" s="8" t="s">
        <v>46</v>
      </c>
      <c r="C207" s="5"/>
      <c r="D207" s="35" t="s">
        <v>164</v>
      </c>
      <c r="E207" s="35" t="s">
        <v>164</v>
      </c>
      <c r="F207" s="9">
        <f t="shared" si="101"/>
        <v>0</v>
      </c>
      <c r="G207" s="6">
        <f t="shared" ref="G207:X207" si="103">SUM(G193+G18-G81)</f>
        <v>0</v>
      </c>
      <c r="H207" s="6">
        <f t="shared" si="103"/>
        <v>0</v>
      </c>
      <c r="I207" s="6">
        <f t="shared" si="103"/>
        <v>0</v>
      </c>
      <c r="J207" s="6">
        <f t="shared" si="103"/>
        <v>0</v>
      </c>
      <c r="K207" s="6">
        <f t="shared" si="103"/>
        <v>0</v>
      </c>
      <c r="L207" s="6">
        <f t="shared" si="103"/>
        <v>0</v>
      </c>
      <c r="M207" s="6">
        <f t="shared" si="103"/>
        <v>0</v>
      </c>
      <c r="N207" s="6">
        <f t="shared" si="103"/>
        <v>0</v>
      </c>
      <c r="O207" s="6">
        <f t="shared" si="103"/>
        <v>0</v>
      </c>
      <c r="P207" s="6">
        <f t="shared" si="103"/>
        <v>0</v>
      </c>
      <c r="Q207" s="6">
        <f t="shared" si="103"/>
        <v>0</v>
      </c>
      <c r="R207" s="6">
        <f t="shared" si="103"/>
        <v>0</v>
      </c>
      <c r="S207" s="6">
        <f t="shared" si="103"/>
        <v>0</v>
      </c>
      <c r="T207" s="6">
        <f t="shared" si="103"/>
        <v>0</v>
      </c>
      <c r="U207" s="6">
        <f t="shared" si="103"/>
        <v>0</v>
      </c>
      <c r="V207" s="6">
        <f t="shared" si="103"/>
        <v>0</v>
      </c>
      <c r="W207" s="6"/>
      <c r="X207" s="6">
        <f t="shared" si="103"/>
        <v>0</v>
      </c>
    </row>
    <row r="208" spans="1:24" s="32" customFormat="1" x14ac:dyDescent="0.3">
      <c r="A208" s="5"/>
      <c r="B208" s="8" t="s">
        <v>48</v>
      </c>
      <c r="C208" s="5"/>
      <c r="D208" s="35" t="s">
        <v>164</v>
      </c>
      <c r="E208" s="35" t="s">
        <v>164</v>
      </c>
      <c r="F208" s="9">
        <f t="shared" si="101"/>
        <v>0</v>
      </c>
      <c r="G208" s="6">
        <f t="shared" ref="G208:X208" si="104">SUM(G194+G19-0)</f>
        <v>0</v>
      </c>
      <c r="H208" s="6">
        <f t="shared" si="104"/>
        <v>0</v>
      </c>
      <c r="I208" s="6">
        <f t="shared" si="104"/>
        <v>0</v>
      </c>
      <c r="J208" s="6">
        <f t="shared" si="104"/>
        <v>0</v>
      </c>
      <c r="K208" s="6">
        <f t="shared" si="104"/>
        <v>0</v>
      </c>
      <c r="L208" s="6">
        <f t="shared" si="104"/>
        <v>0</v>
      </c>
      <c r="M208" s="6">
        <f t="shared" si="104"/>
        <v>0</v>
      </c>
      <c r="N208" s="6">
        <f t="shared" si="104"/>
        <v>0</v>
      </c>
      <c r="O208" s="6">
        <f t="shared" si="104"/>
        <v>0</v>
      </c>
      <c r="P208" s="6">
        <f t="shared" si="104"/>
        <v>0</v>
      </c>
      <c r="Q208" s="6">
        <f t="shared" si="104"/>
        <v>0</v>
      </c>
      <c r="R208" s="6">
        <f t="shared" si="104"/>
        <v>0</v>
      </c>
      <c r="S208" s="6">
        <f t="shared" si="104"/>
        <v>0</v>
      </c>
      <c r="T208" s="6">
        <f t="shared" si="104"/>
        <v>0</v>
      </c>
      <c r="U208" s="6">
        <f t="shared" si="104"/>
        <v>0</v>
      </c>
      <c r="V208" s="6">
        <f t="shared" si="104"/>
        <v>0</v>
      </c>
      <c r="W208" s="6"/>
      <c r="X208" s="6">
        <f t="shared" si="104"/>
        <v>0</v>
      </c>
    </row>
    <row r="209" spans="1:24" ht="37.5" x14ac:dyDescent="0.3">
      <c r="A209" s="5"/>
      <c r="B209" s="8" t="s">
        <v>50</v>
      </c>
      <c r="C209" s="5"/>
      <c r="D209" s="35" t="s">
        <v>164</v>
      </c>
      <c r="E209" s="35" t="s">
        <v>164</v>
      </c>
      <c r="F209" s="9">
        <f t="shared" si="101"/>
        <v>0</v>
      </c>
      <c r="G209" s="6">
        <f t="shared" ref="G209:X209" si="105">SUM(G195+G20-0)</f>
        <v>0</v>
      </c>
      <c r="H209" s="6">
        <f t="shared" si="105"/>
        <v>0</v>
      </c>
      <c r="I209" s="6">
        <f t="shared" si="105"/>
        <v>0</v>
      </c>
      <c r="J209" s="6">
        <f t="shared" si="105"/>
        <v>0</v>
      </c>
      <c r="K209" s="6">
        <f t="shared" si="105"/>
        <v>0</v>
      </c>
      <c r="L209" s="6">
        <f t="shared" si="105"/>
        <v>0</v>
      </c>
      <c r="M209" s="6">
        <f t="shared" si="105"/>
        <v>0</v>
      </c>
      <c r="N209" s="6">
        <f t="shared" si="105"/>
        <v>0</v>
      </c>
      <c r="O209" s="6">
        <f t="shared" si="105"/>
        <v>0</v>
      </c>
      <c r="P209" s="6">
        <f t="shared" si="105"/>
        <v>0</v>
      </c>
      <c r="Q209" s="6">
        <f t="shared" si="105"/>
        <v>0</v>
      </c>
      <c r="R209" s="6">
        <f t="shared" si="105"/>
        <v>0</v>
      </c>
      <c r="S209" s="6">
        <f t="shared" si="105"/>
        <v>0</v>
      </c>
      <c r="T209" s="6">
        <f t="shared" si="105"/>
        <v>0</v>
      </c>
      <c r="U209" s="6">
        <f t="shared" si="105"/>
        <v>0</v>
      </c>
      <c r="V209" s="6">
        <f t="shared" si="105"/>
        <v>0</v>
      </c>
      <c r="W209" s="6"/>
      <c r="X209" s="6">
        <f t="shared" si="105"/>
        <v>0</v>
      </c>
    </row>
    <row r="210" spans="1:24" ht="37.5" x14ac:dyDescent="0.3">
      <c r="A210" s="5"/>
      <c r="B210" s="8" t="s">
        <v>52</v>
      </c>
      <c r="C210" s="5"/>
      <c r="D210" s="35" t="s">
        <v>164</v>
      </c>
      <c r="E210" s="35" t="s">
        <v>164</v>
      </c>
      <c r="F210" s="9">
        <f t="shared" si="101"/>
        <v>0</v>
      </c>
      <c r="G210" s="6">
        <f t="shared" ref="G210:X210" si="106">SUM(G21-0+G196)</f>
        <v>0</v>
      </c>
      <c r="H210" s="6">
        <f t="shared" si="106"/>
        <v>0</v>
      </c>
      <c r="I210" s="6">
        <f t="shared" si="106"/>
        <v>0</v>
      </c>
      <c r="J210" s="6">
        <f t="shared" si="106"/>
        <v>0</v>
      </c>
      <c r="K210" s="6">
        <f t="shared" si="106"/>
        <v>0</v>
      </c>
      <c r="L210" s="6">
        <f t="shared" si="106"/>
        <v>0</v>
      </c>
      <c r="M210" s="6">
        <f t="shared" si="106"/>
        <v>0</v>
      </c>
      <c r="N210" s="6">
        <f t="shared" si="106"/>
        <v>0</v>
      </c>
      <c r="O210" s="6">
        <f t="shared" si="106"/>
        <v>0</v>
      </c>
      <c r="P210" s="6">
        <f t="shared" si="106"/>
        <v>0</v>
      </c>
      <c r="Q210" s="6">
        <f t="shared" si="106"/>
        <v>0</v>
      </c>
      <c r="R210" s="6">
        <f t="shared" si="106"/>
        <v>0</v>
      </c>
      <c r="S210" s="6">
        <f t="shared" si="106"/>
        <v>0</v>
      </c>
      <c r="T210" s="6">
        <f t="shared" si="106"/>
        <v>0</v>
      </c>
      <c r="U210" s="6">
        <f t="shared" si="106"/>
        <v>0</v>
      </c>
      <c r="V210" s="6">
        <f t="shared" si="106"/>
        <v>0</v>
      </c>
      <c r="W210" s="6"/>
      <c r="X210" s="6">
        <f t="shared" si="106"/>
        <v>0</v>
      </c>
    </row>
    <row r="211" spans="1:24" ht="37.5" x14ac:dyDescent="0.3">
      <c r="A211" s="14"/>
      <c r="B211" s="8" t="s">
        <v>56</v>
      </c>
      <c r="C211" s="5"/>
      <c r="D211" s="35" t="s">
        <v>164</v>
      </c>
      <c r="E211" s="35" t="s">
        <v>164</v>
      </c>
      <c r="F211" s="9">
        <f t="shared" si="101"/>
        <v>0</v>
      </c>
      <c r="G211" s="6">
        <f t="shared" ref="G211:N211" si="107">SUM(G22-G84+G197)</f>
        <v>0</v>
      </c>
      <c r="H211" s="6">
        <f t="shared" si="107"/>
        <v>0</v>
      </c>
      <c r="I211" s="6">
        <f t="shared" si="107"/>
        <v>0</v>
      </c>
      <c r="J211" s="6">
        <f t="shared" si="107"/>
        <v>0</v>
      </c>
      <c r="K211" s="6">
        <f t="shared" si="107"/>
        <v>0</v>
      </c>
      <c r="L211" s="6">
        <f t="shared" si="107"/>
        <v>0</v>
      </c>
      <c r="M211" s="6">
        <f t="shared" si="107"/>
        <v>0</v>
      </c>
      <c r="N211" s="6">
        <f t="shared" si="107"/>
        <v>0</v>
      </c>
      <c r="O211" s="6">
        <f>O23-O84</f>
        <v>0</v>
      </c>
      <c r="P211" s="6">
        <f t="shared" ref="P211:X211" si="108">SUM(P22-P84+P197)</f>
        <v>0</v>
      </c>
      <c r="Q211" s="6">
        <f t="shared" si="108"/>
        <v>0</v>
      </c>
      <c r="R211" s="6">
        <f t="shared" si="108"/>
        <v>0</v>
      </c>
      <c r="S211" s="6">
        <f t="shared" si="108"/>
        <v>0</v>
      </c>
      <c r="T211" s="6">
        <f t="shared" si="108"/>
        <v>0</v>
      </c>
      <c r="U211" s="6">
        <f t="shared" si="108"/>
        <v>0</v>
      </c>
      <c r="V211" s="6">
        <f t="shared" si="108"/>
        <v>0</v>
      </c>
      <c r="W211" s="6"/>
      <c r="X211" s="6">
        <f t="shared" si="108"/>
        <v>0</v>
      </c>
    </row>
    <row r="212" spans="1:24" x14ac:dyDescent="0.3">
      <c r="A212" s="22" t="s">
        <v>35</v>
      </c>
      <c r="B212" s="21" t="s">
        <v>34</v>
      </c>
      <c r="C212" s="5"/>
      <c r="D212" s="35" t="s">
        <v>164</v>
      </c>
      <c r="E212" s="35" t="s">
        <v>164</v>
      </c>
      <c r="F212" s="9">
        <v>10295724.52</v>
      </c>
      <c r="G212" s="6"/>
      <c r="H212" s="6"/>
      <c r="I212" s="6"/>
      <c r="J212" s="6"/>
      <c r="K212" s="6"/>
      <c r="L212" s="6"/>
      <c r="M212" s="6"/>
      <c r="N212" s="6"/>
      <c r="O212" s="6"/>
      <c r="P212" s="9"/>
      <c r="Q212" s="9"/>
      <c r="R212" s="9"/>
      <c r="S212" s="9"/>
      <c r="T212" s="9">
        <f>SUM(T6-T136+T199)</f>
        <v>113050.44999999925</v>
      </c>
      <c r="U212" s="9">
        <f>SUM(U6-U136+U186)</f>
        <v>16908.839999999967</v>
      </c>
      <c r="V212" s="9">
        <f>SUM(V6-V136+V186)</f>
        <v>0</v>
      </c>
      <c r="W212" s="9"/>
      <c r="X212" s="9">
        <f>SUM(X6-X136+X186)</f>
        <v>1700</v>
      </c>
    </row>
    <row r="213" spans="1:24" x14ac:dyDescent="0.3"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</row>
    <row r="214" spans="1:24" x14ac:dyDescent="0.3"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</row>
  </sheetData>
  <autoFilter ref="A2:X21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8">
    <mergeCell ref="A1:X1"/>
    <mergeCell ref="Y1:AJ1"/>
    <mergeCell ref="A2:A5"/>
    <mergeCell ref="B2:B5"/>
    <mergeCell ref="C2:C5"/>
    <mergeCell ref="D2:D5"/>
    <mergeCell ref="E2:E5"/>
    <mergeCell ref="F2:F5"/>
    <mergeCell ref="G2:X2"/>
    <mergeCell ref="G3:N3"/>
    <mergeCell ref="O3:S3"/>
    <mergeCell ref="T3:X3"/>
    <mergeCell ref="G4:G5"/>
    <mergeCell ref="H4:N4"/>
    <mergeCell ref="O4:O5"/>
    <mergeCell ref="P4:S4"/>
    <mergeCell ref="A200:B200"/>
    <mergeCell ref="X4:X5"/>
    <mergeCell ref="I5:J5"/>
    <mergeCell ref="K5:L5"/>
    <mergeCell ref="M5:N5"/>
    <mergeCell ref="A6:B6"/>
    <mergeCell ref="A26:B26"/>
    <mergeCell ref="T4:T5"/>
    <mergeCell ref="U4:U5"/>
    <mergeCell ref="V4:V5"/>
    <mergeCell ref="W4:W5"/>
    <mergeCell ref="A186:B18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35" fitToHeight="5" orientation="landscape" horizontalDpi="180" verticalDpi="180" r:id="rId1"/>
  <rowBreaks count="1" manualBreakCount="1">
    <brk id="5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пфхд 2019 год</vt:lpstr>
      <vt:lpstr>'пфхд 2019 год'!Заголовки_для_печати</vt:lpstr>
      <vt:lpstr>'пфхд 2019 год'!Область_печати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Пьянкова Марина Валерьевна</dc:creator>
  <cp:lastModifiedBy>Владелец</cp:lastModifiedBy>
  <dcterms:created xsi:type="dcterms:W3CDTF">2018-12-20T01:23:24Z</dcterms:created>
  <dcterms:modified xsi:type="dcterms:W3CDTF">2019-01-14T01:28:03Z</dcterms:modified>
</cp:coreProperties>
</file>